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8FF9128C-0CE9-4E05-B797-F6A5355A837D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P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P251" i="18"/>
  <c r="O251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P141" i="18"/>
  <c r="O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L59" i="18"/>
  <c r="L58" i="18"/>
  <c r="N57" i="18"/>
  <c r="M57" i="18"/>
  <c r="O54" i="18"/>
  <c r="N54" i="18"/>
  <c r="M54" i="18"/>
  <c r="P54" i="18" s="1"/>
  <c r="L54" i="18"/>
  <c r="N49" i="18"/>
  <c r="L49" i="18"/>
  <c r="O49" i="18" s="1"/>
  <c r="L47" i="18"/>
  <c r="L46" i="18"/>
  <c r="N45" i="18"/>
  <c r="M45" i="18"/>
  <c r="M43" i="18" s="1"/>
  <c r="P42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M32" i="18"/>
  <c r="P32" i="18" s="1"/>
  <c r="P31" i="18"/>
  <c r="M31" i="18"/>
  <c r="M30" i="18"/>
  <c r="P29" i="18"/>
  <c r="M29" i="18"/>
  <c r="O25" i="18"/>
  <c r="N25" i="18"/>
  <c r="M25" i="18"/>
  <c r="P25" i="18" s="1"/>
  <c r="L25" i="18"/>
  <c r="P24" i="18"/>
  <c r="N24" i="18"/>
  <c r="M24" i="18"/>
  <c r="N23" i="18"/>
  <c r="M23" i="18"/>
  <c r="O21" i="18"/>
  <c r="N21" i="18"/>
  <c r="M21" i="18"/>
  <c r="M11" i="18" s="1"/>
  <c r="L21" i="18"/>
  <c r="L19" i="18" s="1"/>
  <c r="O19" i="18" s="1"/>
  <c r="N19" i="18"/>
  <c r="O15" i="18"/>
  <c r="N15" i="18"/>
  <c r="M15" i="18"/>
  <c r="P15" i="18" s="1"/>
  <c r="L15" i="18"/>
  <c r="M14" i="18"/>
  <c r="P14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P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L124" i="17"/>
  <c r="L123" i="17"/>
  <c r="N122" i="17"/>
  <c r="M122" i="17"/>
  <c r="M120" i="17" s="1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O95" i="17"/>
  <c r="N95" i="17"/>
  <c r="M95" i="17"/>
  <c r="P95" i="17" s="1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P68" i="17" s="1"/>
  <c r="O69" i="17"/>
  <c r="P67" i="17"/>
  <c r="N67" i="17"/>
  <c r="M67" i="17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O54" i="17"/>
  <c r="N54" i="17"/>
  <c r="M54" i="17"/>
  <c r="L54" i="17"/>
  <c r="N49" i="17"/>
  <c r="L49" i="17"/>
  <c r="M49" i="17" s="1"/>
  <c r="L47" i="17"/>
  <c r="L46" i="17"/>
  <c r="N45" i="17"/>
  <c r="M45" i="17"/>
  <c r="N42" i="17"/>
  <c r="M42" i="17"/>
  <c r="P42" i="17" s="1"/>
  <c r="L42" i="17"/>
  <c r="P36" i="17"/>
  <c r="O36" i="17"/>
  <c r="P35" i="17"/>
  <c r="O35" i="17"/>
  <c r="M34" i="17"/>
  <c r="P34" i="17" s="1"/>
  <c r="M33" i="17"/>
  <c r="M13" i="17" s="1"/>
  <c r="P32" i="17"/>
  <c r="M32" i="17"/>
  <c r="P31" i="17"/>
  <c r="M31" i="17"/>
  <c r="M30" i="17"/>
  <c r="P30" i="17" s="1"/>
  <c r="M29" i="17"/>
  <c r="P29" i="17" s="1"/>
  <c r="N25" i="17"/>
  <c r="M25" i="17"/>
  <c r="P25" i="17" s="1"/>
  <c r="L25" i="17"/>
  <c r="O25" i="17" s="1"/>
  <c r="N24" i="17"/>
  <c r="M24" i="17"/>
  <c r="P24" i="17" s="1"/>
  <c r="P23" i="17"/>
  <c r="N23" i="17"/>
  <c r="M23" i="17"/>
  <c r="N21" i="17"/>
  <c r="M21" i="17"/>
  <c r="L21" i="17"/>
  <c r="L19" i="17" s="1"/>
  <c r="O19" i="17"/>
  <c r="N19" i="17"/>
  <c r="N15" i="17"/>
  <c r="P13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P67" i="16" s="1"/>
  <c r="L67" i="16"/>
  <c r="O67" i="16" s="1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M53" i="16" s="1"/>
  <c r="P54" i="16"/>
  <c r="N54" i="16"/>
  <c r="M54" i="16"/>
  <c r="L54" i="16"/>
  <c r="O54" i="16" s="1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P32" i="16"/>
  <c r="M32" i="16"/>
  <c r="M31" i="16"/>
  <c r="P31" i="16" s="1"/>
  <c r="M30" i="16"/>
  <c r="P30" i="16" s="1"/>
  <c r="P25" i="16"/>
  <c r="N25" i="16"/>
  <c r="N15" i="16" s="1"/>
  <c r="M25" i="16"/>
  <c r="L25" i="16"/>
  <c r="O25" i="16" s="1"/>
  <c r="P24" i="16"/>
  <c r="N24" i="16"/>
  <c r="M24" i="16"/>
  <c r="P23" i="16"/>
  <c r="N23" i="16"/>
  <c r="M23" i="16"/>
  <c r="O21" i="16"/>
  <c r="N21" i="16"/>
  <c r="N19" i="16" s="1"/>
  <c r="M21" i="16"/>
  <c r="M19" i="16" s="1"/>
  <c r="L21" i="16"/>
  <c r="L19" i="16"/>
  <c r="O19" i="16" s="1"/>
  <c r="P15" i="16"/>
  <c r="M15" i="16"/>
  <c r="P14" i="16"/>
  <c r="M14" i="16"/>
  <c r="M13" i="16"/>
  <c r="P13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P251" i="15" s="1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N49" i="15"/>
  <c r="L49" i="15"/>
  <c r="L47" i="15"/>
  <c r="L46" i="15"/>
  <c r="N45" i="15"/>
  <c r="M45" i="15"/>
  <c r="O42" i="15"/>
  <c r="N42" i="15"/>
  <c r="M42" i="15"/>
  <c r="L42" i="15"/>
  <c r="P36" i="15"/>
  <c r="O36" i="15"/>
  <c r="P35" i="15"/>
  <c r="O35" i="15"/>
  <c r="M34" i="15"/>
  <c r="P34" i="15" s="1"/>
  <c r="M33" i="15"/>
  <c r="P33" i="15" s="1"/>
  <c r="P32" i="15"/>
  <c r="M32" i="15"/>
  <c r="M30" i="15" s="1"/>
  <c r="P30" i="15" s="1"/>
  <c r="M31" i="15"/>
  <c r="P25" i="15"/>
  <c r="O25" i="15"/>
  <c r="N25" i="15"/>
  <c r="N15" i="15" s="1"/>
  <c r="M25" i="15"/>
  <c r="M19" i="15" s="1"/>
  <c r="L25" i="15"/>
  <c r="P24" i="15"/>
  <c r="N24" i="15"/>
  <c r="M24" i="15"/>
  <c r="M14" i="15" s="1"/>
  <c r="P14" i="15" s="1"/>
  <c r="N23" i="15"/>
  <c r="M23" i="15"/>
  <c r="M13" i="15" s="1"/>
  <c r="P13" i="15" s="1"/>
  <c r="O21" i="15"/>
  <c r="N21" i="15"/>
  <c r="M21" i="15"/>
  <c r="P21" i="15" s="1"/>
  <c r="L21" i="15"/>
  <c r="L19" i="15" s="1"/>
  <c r="N19" i="15"/>
  <c r="O15" i="15"/>
  <c r="M15" i="15"/>
  <c r="P15" i="15" s="1"/>
  <c r="L15" i="15"/>
  <c r="M11" i="15"/>
  <c r="P11" i="15" s="1"/>
  <c r="J677" i="14"/>
  <c r="J676" i="14"/>
  <c r="J675" i="14"/>
  <c r="J674" i="14"/>
  <c r="J673" i="14"/>
  <c r="J672" i="14"/>
  <c r="N671" i="14"/>
  <c r="L671" i="14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0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P312" i="14" s="1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N272" i="14"/>
  <c r="M272" i="14"/>
  <c r="P272" i="14" s="1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M26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O42" i="14" s="1"/>
  <c r="P36" i="14"/>
  <c r="O36" i="14"/>
  <c r="P35" i="14"/>
  <c r="O35" i="14"/>
  <c r="M34" i="14"/>
  <c r="P34" i="14" s="1"/>
  <c r="P33" i="14"/>
  <c r="M33" i="14"/>
  <c r="P32" i="14"/>
  <c r="M32" i="14"/>
  <c r="P31" i="14"/>
  <c r="M31" i="14"/>
  <c r="P30" i="14"/>
  <c r="M30" i="14"/>
  <c r="M29" i="14"/>
  <c r="P29" i="14" s="1"/>
  <c r="N25" i="14"/>
  <c r="M25" i="14"/>
  <c r="P25" i="14" s="1"/>
  <c r="L25" i="14"/>
  <c r="O25" i="14" s="1"/>
  <c r="P24" i="14"/>
  <c r="N24" i="14"/>
  <c r="M24" i="14"/>
  <c r="P23" i="14"/>
  <c r="N23" i="14"/>
  <c r="M23" i="14"/>
  <c r="P21" i="14"/>
  <c r="O21" i="14"/>
  <c r="N21" i="14"/>
  <c r="N19" i="14" s="1"/>
  <c r="M21" i="14"/>
  <c r="M19" i="14" s="1"/>
  <c r="L21" i="14"/>
  <c r="N15" i="14"/>
  <c r="P14" i="14"/>
  <c r="M14" i="14"/>
  <c r="P13" i="14"/>
  <c r="M13" i="14"/>
  <c r="M11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4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O119" i="13"/>
  <c r="N119" i="13"/>
  <c r="M119" i="13"/>
  <c r="P119" i="13" s="1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L47" i="13"/>
  <c r="L46" i="13"/>
  <c r="N45" i="13"/>
  <c r="M45" i="13"/>
  <c r="M43" i="13" s="1"/>
  <c r="M41" i="13" s="1"/>
  <c r="P42" i="13"/>
  <c r="N42" i="13"/>
  <c r="M42" i="13"/>
  <c r="L42" i="13"/>
  <c r="O42" i="13" s="1"/>
  <c r="P36" i="13"/>
  <c r="O36" i="13"/>
  <c r="P35" i="13"/>
  <c r="O35" i="13"/>
  <c r="P34" i="13"/>
  <c r="M34" i="13"/>
  <c r="P33" i="13"/>
  <c r="M33" i="13"/>
  <c r="M32" i="13"/>
  <c r="P32" i="13" s="1"/>
  <c r="M31" i="13"/>
  <c r="M29" i="13" s="1"/>
  <c r="P25" i="13"/>
  <c r="N25" i="13"/>
  <c r="N15" i="13" s="1"/>
  <c r="M25" i="13"/>
  <c r="L25" i="13"/>
  <c r="O25" i="13" s="1"/>
  <c r="P24" i="13"/>
  <c r="N24" i="13"/>
  <c r="M24" i="13"/>
  <c r="N23" i="13"/>
  <c r="M23" i="13"/>
  <c r="P23" i="13" s="1"/>
  <c r="P21" i="13"/>
  <c r="O21" i="13"/>
  <c r="N21" i="13"/>
  <c r="M21" i="13"/>
  <c r="M19" i="13" s="1"/>
  <c r="L21" i="13"/>
  <c r="L19" i="13"/>
  <c r="O19" i="13" s="1"/>
  <c r="P15" i="13"/>
  <c r="M15" i="13"/>
  <c r="L15" i="13"/>
  <c r="O15" i="13" s="1"/>
  <c r="M14" i="13"/>
  <c r="P14" i="13" s="1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2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M220" i="12" s="1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N54" i="12"/>
  <c r="M54" i="12"/>
  <c r="L54" i="12"/>
  <c r="O54" i="12" s="1"/>
  <c r="N49" i="12"/>
  <c r="L49" i="12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P34" i="12"/>
  <c r="M34" i="12"/>
  <c r="M33" i="12"/>
  <c r="P33" i="12" s="1"/>
  <c r="P32" i="12"/>
  <c r="M32" i="12"/>
  <c r="M31" i="12"/>
  <c r="P31" i="12" s="1"/>
  <c r="M30" i="12"/>
  <c r="P30" i="12" s="1"/>
  <c r="P25" i="12"/>
  <c r="O25" i="12"/>
  <c r="N25" i="12"/>
  <c r="M25" i="12"/>
  <c r="L25" i="12"/>
  <c r="N24" i="12"/>
  <c r="M24" i="12"/>
  <c r="P24" i="12" s="1"/>
  <c r="P23" i="12"/>
  <c r="N23" i="12"/>
  <c r="M23" i="12"/>
  <c r="N21" i="12"/>
  <c r="N19" i="12" s="1"/>
  <c r="M21" i="12"/>
  <c r="P21" i="12" s="1"/>
  <c r="L21" i="12"/>
  <c r="O21" i="12" s="1"/>
  <c r="P19" i="12"/>
  <c r="M19" i="12"/>
  <c r="L19" i="12"/>
  <c r="O19" i="12" s="1"/>
  <c r="O15" i="12"/>
  <c r="N15" i="12"/>
  <c r="M15" i="12"/>
  <c r="P15" i="12" s="1"/>
  <c r="L15" i="12"/>
  <c r="P14" i="12"/>
  <c r="M14" i="12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P272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O67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N54" i="11"/>
  <c r="M54" i="11"/>
  <c r="P54" i="11" s="1"/>
  <c r="L54" i="11"/>
  <c r="O54" i="11" s="1"/>
  <c r="N49" i="11"/>
  <c r="L49" i="11"/>
  <c r="M49" i="11" s="1"/>
  <c r="L47" i="11"/>
  <c r="L46" i="11"/>
  <c r="N45" i="11"/>
  <c r="M45" i="11"/>
  <c r="P42" i="11"/>
  <c r="N42" i="11"/>
  <c r="M42" i="11"/>
  <c r="L42" i="11"/>
  <c r="O42" i="11" s="1"/>
  <c r="P36" i="11"/>
  <c r="O36" i="11"/>
  <c r="P35" i="11"/>
  <c r="O35" i="11"/>
  <c r="P34" i="11"/>
  <c r="M34" i="11"/>
  <c r="P33" i="11"/>
  <c r="M33" i="11"/>
  <c r="M32" i="11"/>
  <c r="P32" i="11" s="1"/>
  <c r="M31" i="11"/>
  <c r="M29" i="11" s="1"/>
  <c r="P25" i="11"/>
  <c r="N25" i="11"/>
  <c r="N15" i="11" s="1"/>
  <c r="M25" i="11"/>
  <c r="L25" i="11"/>
  <c r="O25" i="11" s="1"/>
  <c r="P24" i="11"/>
  <c r="N24" i="11"/>
  <c r="M24" i="11"/>
  <c r="N23" i="11"/>
  <c r="M23" i="11"/>
  <c r="P23" i="11" s="1"/>
  <c r="P21" i="11"/>
  <c r="O21" i="11"/>
  <c r="N21" i="11"/>
  <c r="M21" i="11"/>
  <c r="L21" i="11"/>
  <c r="M19" i="11"/>
  <c r="P19" i="11" s="1"/>
  <c r="L19" i="11"/>
  <c r="O19" i="11" s="1"/>
  <c r="P15" i="11"/>
  <c r="M15" i="11"/>
  <c r="L15" i="11"/>
  <c r="O15" i="11" s="1"/>
  <c r="M14" i="11"/>
  <c r="P14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P221" i="10"/>
  <c r="N221" i="10"/>
  <c r="M221" i="10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N67" i="10"/>
  <c r="M67" i="10"/>
  <c r="P67" i="10" s="1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M32" i="10"/>
  <c r="P32" i="10" s="1"/>
  <c r="P31" i="10"/>
  <c r="M31" i="10"/>
  <c r="M29" i="10"/>
  <c r="P29" i="10" s="1"/>
  <c r="N25" i="10"/>
  <c r="M25" i="10"/>
  <c r="P25" i="10" s="1"/>
  <c r="L25" i="10"/>
  <c r="O25" i="10" s="1"/>
  <c r="N24" i="10"/>
  <c r="M24" i="10"/>
  <c r="P24" i="10" s="1"/>
  <c r="N23" i="10"/>
  <c r="M23" i="10"/>
  <c r="P23" i="10" s="1"/>
  <c r="P21" i="10"/>
  <c r="N21" i="10"/>
  <c r="M21" i="10"/>
  <c r="L21" i="10"/>
  <c r="L19" i="10" s="1"/>
  <c r="N19" i="10"/>
  <c r="N15" i="10"/>
  <c r="M15" i="10"/>
  <c r="P15" i="10" s="1"/>
  <c r="M11" i="10"/>
  <c r="P11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3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P251" i="9" s="1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M96" i="9" s="1"/>
  <c r="P96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M34" i="9"/>
  <c r="P34" i="9" s="1"/>
  <c r="P33" i="9"/>
  <c r="M33" i="9"/>
  <c r="M32" i="9"/>
  <c r="M30" i="9" s="1"/>
  <c r="P30" i="9" s="1"/>
  <c r="M31" i="9"/>
  <c r="P31" i="9" s="1"/>
  <c r="O25" i="9"/>
  <c r="N25" i="9"/>
  <c r="N15" i="9" s="1"/>
  <c r="M25" i="9"/>
  <c r="P25" i="9" s="1"/>
  <c r="L25" i="9"/>
  <c r="P24" i="9"/>
  <c r="N24" i="9"/>
  <c r="M24" i="9"/>
  <c r="N23" i="9"/>
  <c r="M23" i="9"/>
  <c r="P23" i="9" s="1"/>
  <c r="O21" i="9"/>
  <c r="N21" i="9"/>
  <c r="N19" i="9" s="1"/>
  <c r="M21" i="9"/>
  <c r="P21" i="9" s="1"/>
  <c r="L21" i="9"/>
  <c r="M19" i="9"/>
  <c r="P19" i="9" s="1"/>
  <c r="L19" i="9"/>
  <c r="O19" i="9" s="1"/>
  <c r="L15" i="9"/>
  <c r="O15" i="9" s="1"/>
  <c r="M14" i="9"/>
  <c r="P14" i="9" s="1"/>
  <c r="M13" i="9"/>
  <c r="P13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O251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M13" i="8" s="1"/>
  <c r="P13" i="8" s="1"/>
  <c r="P32" i="8"/>
  <c r="M32" i="8"/>
  <c r="M31" i="8"/>
  <c r="M29" i="8" s="1"/>
  <c r="M30" i="8"/>
  <c r="P30" i="8" s="1"/>
  <c r="N25" i="8"/>
  <c r="M25" i="8"/>
  <c r="P25" i="8" s="1"/>
  <c r="L25" i="8"/>
  <c r="O25" i="8" s="1"/>
  <c r="N24" i="8"/>
  <c r="M24" i="8"/>
  <c r="P24" i="8" s="1"/>
  <c r="P23" i="8"/>
  <c r="N23" i="8"/>
  <c r="M23" i="8"/>
  <c r="N21" i="8"/>
  <c r="M21" i="8"/>
  <c r="M19" i="8" s="1"/>
  <c r="L21" i="8"/>
  <c r="L19" i="8" s="1"/>
  <c r="N19" i="8"/>
  <c r="O15" i="8"/>
  <c r="N15" i="8"/>
  <c r="M15" i="8"/>
  <c r="P15" i="8" s="1"/>
  <c r="L15" i="8"/>
  <c r="M11" i="8"/>
  <c r="P11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M271" i="7" s="1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M118" i="7" s="1"/>
  <c r="P118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O95" i="7"/>
  <c r="N95" i="7"/>
  <c r="M95" i="7"/>
  <c r="P95" i="7" s="1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P54" i="7"/>
  <c r="N54" i="7"/>
  <c r="M54" i="7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P32" i="7"/>
  <c r="M32" i="7"/>
  <c r="M31" i="7"/>
  <c r="P31" i="7" s="1"/>
  <c r="M30" i="7"/>
  <c r="P30" i="7" s="1"/>
  <c r="O25" i="7"/>
  <c r="N25" i="7"/>
  <c r="M25" i="7"/>
  <c r="P25" i="7" s="1"/>
  <c r="L25" i="7"/>
  <c r="N24" i="7"/>
  <c r="M24" i="7"/>
  <c r="P24" i="7" s="1"/>
  <c r="P23" i="7"/>
  <c r="N23" i="7"/>
  <c r="M23" i="7"/>
  <c r="N21" i="7"/>
  <c r="M21" i="7"/>
  <c r="M19" i="7" s="1"/>
  <c r="P19" i="7" s="1"/>
  <c r="L21" i="7"/>
  <c r="O21" i="7" s="1"/>
  <c r="L19" i="7"/>
  <c r="O19" i="7" s="1"/>
  <c r="O15" i="7"/>
  <c r="N15" i="7"/>
  <c r="M15" i="7"/>
  <c r="P15" i="7" s="1"/>
  <c r="L15" i="7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N554" i="6"/>
  <c r="L554" i="6"/>
  <c r="N553" i="6"/>
  <c r="L553" i="6"/>
  <c r="O553" i="6" s="1"/>
  <c r="N552" i="6"/>
  <c r="L552" i="6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M66" i="6" s="1"/>
  <c r="O69" i="6"/>
  <c r="P67" i="6"/>
  <c r="O67" i="6"/>
  <c r="N67" i="6"/>
  <c r="M67" i="6"/>
  <c r="L67" i="6"/>
  <c r="J65" i="6"/>
  <c r="I65" i="6"/>
  <c r="J64" i="6"/>
  <c r="I64" i="6"/>
  <c r="N61" i="6"/>
  <c r="L61" i="6"/>
  <c r="L59" i="6"/>
  <c r="L58" i="6"/>
  <c r="N57" i="6"/>
  <c r="M57" i="6"/>
  <c r="M55" i="6" s="1"/>
  <c r="M53" i="6" s="1"/>
  <c r="O54" i="6"/>
  <c r="N54" i="6"/>
  <c r="M54" i="6"/>
  <c r="P54" i="6" s="1"/>
  <c r="L54" i="6"/>
  <c r="N49" i="6"/>
  <c r="L49" i="6"/>
  <c r="O49" i="6" s="1"/>
  <c r="L47" i="6"/>
  <c r="L46" i="6"/>
  <c r="N45" i="6"/>
  <c r="M45" i="6"/>
  <c r="M43" i="6" s="1"/>
  <c r="M41" i="6" s="1"/>
  <c r="P42" i="6"/>
  <c r="O42" i="6"/>
  <c r="N42" i="6"/>
  <c r="M42" i="6"/>
  <c r="L42" i="6"/>
  <c r="P36" i="6"/>
  <c r="O36" i="6"/>
  <c r="P35" i="6"/>
  <c r="O35" i="6"/>
  <c r="M34" i="6"/>
  <c r="P34" i="6" s="1"/>
  <c r="P33" i="6"/>
  <c r="M33" i="6"/>
  <c r="M32" i="6"/>
  <c r="M30" i="6" s="1"/>
  <c r="P30" i="6" s="1"/>
  <c r="M31" i="6"/>
  <c r="P31" i="6" s="1"/>
  <c r="M29" i="6"/>
  <c r="N25" i="6"/>
  <c r="N15" i="6" s="1"/>
  <c r="M25" i="6"/>
  <c r="L25" i="6"/>
  <c r="P24" i="6"/>
  <c r="N24" i="6"/>
  <c r="M24" i="6"/>
  <c r="N23" i="6"/>
  <c r="M23" i="6"/>
  <c r="M13" i="6" s="1"/>
  <c r="P13" i="6" s="1"/>
  <c r="O21" i="6"/>
  <c r="N21" i="6"/>
  <c r="M21" i="6"/>
  <c r="M19" i="6" s="1"/>
  <c r="L21" i="6"/>
  <c r="P19" i="6"/>
  <c r="L19" i="6"/>
  <c r="P14" i="6"/>
  <c r="M14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J661" i="5"/>
  <c r="J660" i="5"/>
  <c r="J659" i="5"/>
  <c r="J658" i="5"/>
  <c r="J657" i="5"/>
  <c r="J656" i="5"/>
  <c r="J655" i="5"/>
  <c r="J653" i="5"/>
  <c r="J652" i="5"/>
  <c r="N651" i="5"/>
  <c r="L651" i="5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M273" i="5" s="1"/>
  <c r="O274" i="5"/>
  <c r="O272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O119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P54" i="5"/>
  <c r="N54" i="5"/>
  <c r="M54" i="5"/>
  <c r="L54" i="5"/>
  <c r="O54" i="5" s="1"/>
  <c r="N49" i="5"/>
  <c r="L49" i="5"/>
  <c r="O49" i="5" s="1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P32" i="5"/>
  <c r="M32" i="5"/>
  <c r="P31" i="5"/>
  <c r="M31" i="5"/>
  <c r="M29" i="5" s="1"/>
  <c r="P30" i="5"/>
  <c r="M30" i="5"/>
  <c r="N25" i="5"/>
  <c r="N15" i="5" s="1"/>
  <c r="M25" i="5"/>
  <c r="P25" i="5" s="1"/>
  <c r="L25" i="5"/>
  <c r="N24" i="5"/>
  <c r="M24" i="5"/>
  <c r="P24" i="5" s="1"/>
  <c r="P23" i="5"/>
  <c r="N23" i="5"/>
  <c r="M23" i="5"/>
  <c r="P21" i="5"/>
  <c r="N21" i="5"/>
  <c r="M21" i="5"/>
  <c r="M19" i="5" s="1"/>
  <c r="L21" i="5"/>
  <c r="O21" i="5" s="1"/>
  <c r="P19" i="5"/>
  <c r="L19" i="5"/>
  <c r="M15" i="5"/>
  <c r="P15" i="5" s="1"/>
  <c r="P13" i="5"/>
  <c r="M13" i="5"/>
  <c r="M11" i="5"/>
  <c r="P11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O311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P251" i="4" s="1"/>
  <c r="L251" i="4"/>
  <c r="J249" i="4"/>
  <c r="I249" i="4"/>
  <c r="J246" i="4"/>
  <c r="J245" i="4"/>
  <c r="J244" i="4"/>
  <c r="I244" i="4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N54" i="4"/>
  <c r="M54" i="4"/>
  <c r="P54" i="4" s="1"/>
  <c r="L54" i="4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M32" i="4"/>
  <c r="P32" i="4" s="1"/>
  <c r="M31" i="4"/>
  <c r="M29" i="4" s="1"/>
  <c r="O25" i="4"/>
  <c r="N25" i="4"/>
  <c r="N15" i="4" s="1"/>
  <c r="M25" i="4"/>
  <c r="P25" i="4" s="1"/>
  <c r="L25" i="4"/>
  <c r="P24" i="4"/>
  <c r="N24" i="4"/>
  <c r="M24" i="4"/>
  <c r="N23" i="4"/>
  <c r="M23" i="4"/>
  <c r="P23" i="4" s="1"/>
  <c r="O21" i="4"/>
  <c r="N21" i="4"/>
  <c r="M21" i="4"/>
  <c r="M19" i="4" s="1"/>
  <c r="P19" i="4" s="1"/>
  <c r="L21" i="4"/>
  <c r="L19" i="4"/>
  <c r="O19" i="4" s="1"/>
  <c r="P15" i="4"/>
  <c r="O15" i="4"/>
  <c r="M15" i="4"/>
  <c r="L15" i="4"/>
  <c r="M14" i="4"/>
  <c r="P14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N597" i="3"/>
  <c r="L597" i="3"/>
  <c r="J597" i="3"/>
  <c r="I597" i="3"/>
  <c r="J596" i="3"/>
  <c r="I596" i="3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M312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M26" i="3" s="1"/>
  <c r="M16" i="3" s="1"/>
  <c r="L100" i="3"/>
  <c r="L99" i="3"/>
  <c r="N98" i="3"/>
  <c r="M98" i="3"/>
  <c r="O97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O42" i="3" s="1"/>
  <c r="P36" i="3"/>
  <c r="O36" i="3"/>
  <c r="P35" i="3"/>
  <c r="O35" i="3"/>
  <c r="P34" i="3"/>
  <c r="M34" i="3"/>
  <c r="P33" i="3"/>
  <c r="M33" i="3"/>
  <c r="P32" i="3"/>
  <c r="M32" i="3"/>
  <c r="P31" i="3"/>
  <c r="M31" i="3"/>
  <c r="P30" i="3"/>
  <c r="M30" i="3"/>
  <c r="M29" i="3"/>
  <c r="P25" i="3"/>
  <c r="N25" i="3"/>
  <c r="M25" i="3"/>
  <c r="L25" i="3"/>
  <c r="P24" i="3"/>
  <c r="N24" i="3"/>
  <c r="M24" i="3"/>
  <c r="N23" i="3"/>
  <c r="M23" i="3"/>
  <c r="P23" i="3" s="1"/>
  <c r="O21" i="3"/>
  <c r="N21" i="3"/>
  <c r="M21" i="3"/>
  <c r="M19" i="3" s="1"/>
  <c r="L21" i="3"/>
  <c r="O19" i="3"/>
  <c r="N19" i="3"/>
  <c r="L19" i="3"/>
  <c r="N15" i="3"/>
  <c r="M15" i="3"/>
  <c r="P15" i="3" s="1"/>
  <c r="M14" i="3"/>
  <c r="P14" i="3" s="1"/>
  <c r="M13" i="3"/>
  <c r="P13" i="3" s="1"/>
  <c r="M11" i="3"/>
  <c r="P11" i="3" s="1"/>
  <c r="M9" i="3"/>
  <c r="P9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J650" i="2"/>
  <c r="I650" i="2"/>
  <c r="K650" i="2" s="1"/>
  <c r="N649" i="2"/>
  <c r="L649" i="2"/>
  <c r="J649" i="2"/>
  <c r="I649" i="2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4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P221" i="2" s="1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M142" i="2" s="1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O95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M34" i="2"/>
  <c r="M14" i="2" s="1"/>
  <c r="P14" i="2" s="1"/>
  <c r="M33" i="2"/>
  <c r="P33" i="2" s="1"/>
  <c r="P32" i="2"/>
  <c r="M32" i="2"/>
  <c r="M31" i="2"/>
  <c r="M29" i="2" s="1"/>
  <c r="M30" i="2"/>
  <c r="P30" i="2" s="1"/>
  <c r="M26" i="2"/>
  <c r="P26" i="2" s="1"/>
  <c r="O25" i="2"/>
  <c r="N25" i="2"/>
  <c r="N15" i="2" s="1"/>
  <c r="M25" i="2"/>
  <c r="P25" i="2" s="1"/>
  <c r="L25" i="2"/>
  <c r="N24" i="2"/>
  <c r="M24" i="2"/>
  <c r="P24" i="2" s="1"/>
  <c r="P23" i="2"/>
  <c r="N23" i="2"/>
  <c r="M23" i="2"/>
  <c r="N21" i="2"/>
  <c r="N19" i="2" s="1"/>
  <c r="M21" i="2"/>
  <c r="P21" i="2" s="1"/>
  <c r="L21" i="2"/>
  <c r="O21" i="2" s="1"/>
  <c r="L19" i="2"/>
  <c r="O19" i="2" s="1"/>
  <c r="O15" i="2"/>
  <c r="L15" i="2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N313" i="1"/>
  <c r="N21" i="1" s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N274" i="1"/>
  <c r="M274" i="1"/>
  <c r="L274" i="1"/>
  <c r="O274" i="1" s="1"/>
  <c r="O272" i="1"/>
  <c r="N272" i="1"/>
  <c r="M272" i="1"/>
  <c r="P272" i="1" s="1"/>
  <c r="L272" i="1"/>
  <c r="L257" i="1"/>
  <c r="O253" i="1"/>
  <c r="N253" i="1"/>
  <c r="M253" i="1"/>
  <c r="L253" i="1"/>
  <c r="P251" i="1"/>
  <c r="O251" i="1"/>
  <c r="N251" i="1"/>
  <c r="M251" i="1"/>
  <c r="L251" i="1"/>
  <c r="J240" i="1"/>
  <c r="L227" i="1"/>
  <c r="O223" i="1"/>
  <c r="N223" i="1"/>
  <c r="M223" i="1"/>
  <c r="L223" i="1"/>
  <c r="P221" i="1"/>
  <c r="N221" i="1"/>
  <c r="M221" i="1"/>
  <c r="L221" i="1"/>
  <c r="O221" i="1" s="1"/>
  <c r="J214" i="1"/>
  <c r="I214" i="1"/>
  <c r="J198" i="1"/>
  <c r="L147" i="1"/>
  <c r="O143" i="1"/>
  <c r="N143" i="1"/>
  <c r="M143" i="1"/>
  <c r="L143" i="1"/>
  <c r="P141" i="1"/>
  <c r="O141" i="1"/>
  <c r="N141" i="1"/>
  <c r="M141" i="1"/>
  <c r="L141" i="1"/>
  <c r="L125" i="1"/>
  <c r="O121" i="1"/>
  <c r="N121" i="1"/>
  <c r="M121" i="1"/>
  <c r="L121" i="1"/>
  <c r="N119" i="1"/>
  <c r="M119" i="1"/>
  <c r="P119" i="1" s="1"/>
  <c r="L119" i="1"/>
  <c r="O119" i="1" s="1"/>
  <c r="L101" i="1"/>
  <c r="O97" i="1"/>
  <c r="N97" i="1"/>
  <c r="M97" i="1"/>
  <c r="L97" i="1"/>
  <c r="P95" i="1"/>
  <c r="O95" i="1"/>
  <c r="N95" i="1"/>
  <c r="M95" i="1"/>
  <c r="L95" i="1"/>
  <c r="L73" i="1"/>
  <c r="N69" i="1"/>
  <c r="M69" i="1"/>
  <c r="L69" i="1"/>
  <c r="O69" i="1" s="1"/>
  <c r="P67" i="1"/>
  <c r="O67" i="1"/>
  <c r="N67" i="1"/>
  <c r="M67" i="1"/>
  <c r="L67" i="1"/>
  <c r="L60" i="1"/>
  <c r="L56" i="1"/>
  <c r="P54" i="1"/>
  <c r="O54" i="1"/>
  <c r="N54" i="1"/>
  <c r="M54" i="1"/>
  <c r="L54" i="1"/>
  <c r="L48" i="1"/>
  <c r="L44" i="1"/>
  <c r="N42" i="1"/>
  <c r="M42" i="1"/>
  <c r="L42" i="1"/>
  <c r="P36" i="1"/>
  <c r="O36" i="1"/>
  <c r="P35" i="1"/>
  <c r="O35" i="1"/>
  <c r="P34" i="1"/>
  <c r="M34" i="1"/>
  <c r="M33" i="1"/>
  <c r="P33" i="1" s="1"/>
  <c r="M32" i="1"/>
  <c r="P32" i="1" s="1"/>
  <c r="P31" i="1"/>
  <c r="M31" i="1"/>
  <c r="P30" i="1"/>
  <c r="M30" i="1"/>
  <c r="P29" i="1"/>
  <c r="M29" i="1"/>
  <c r="M28" i="1"/>
  <c r="P28" i="1" s="1"/>
  <c r="P25" i="1"/>
  <c r="O25" i="1"/>
  <c r="N25" i="1"/>
  <c r="M25" i="1"/>
  <c r="L25" i="1"/>
  <c r="N24" i="1"/>
  <c r="M24" i="1"/>
  <c r="P24" i="1" s="1"/>
  <c r="N23" i="1"/>
  <c r="M23" i="1"/>
  <c r="O21" i="1"/>
  <c r="M21" i="1"/>
  <c r="P21" i="1" s="1"/>
  <c r="L21" i="1"/>
  <c r="N19" i="1"/>
  <c r="M19" i="1"/>
  <c r="N15" i="1"/>
  <c r="M15" i="1"/>
  <c r="P15" i="1" s="1"/>
  <c r="L15" i="1"/>
  <c r="O15" i="1" s="1"/>
  <c r="M11" i="1"/>
  <c r="P11" i="1" s="1"/>
  <c r="M9" i="1"/>
  <c r="P9" i="1" s="1"/>
  <c r="K423" i="7" l="1"/>
  <c r="O435" i="7"/>
  <c r="K466" i="7"/>
  <c r="K499" i="7"/>
  <c r="K173" i="11"/>
  <c r="K200" i="11"/>
  <c r="P254" i="11"/>
  <c r="J651" i="14"/>
  <c r="N331" i="2"/>
  <c r="N329" i="2" s="1"/>
  <c r="O455" i="8"/>
  <c r="O435" i="9"/>
  <c r="O455" i="9"/>
  <c r="J671" i="15"/>
  <c r="K671" i="15" s="1"/>
  <c r="K81" i="16"/>
  <c r="O566" i="9"/>
  <c r="O584" i="2"/>
  <c r="K380" i="4"/>
  <c r="K597" i="10"/>
  <c r="O599" i="10"/>
  <c r="J425" i="1"/>
  <c r="I270" i="1"/>
  <c r="K65" i="11"/>
  <c r="N252" i="5"/>
  <c r="N250" i="5" s="1"/>
  <c r="K368" i="3"/>
  <c r="O404" i="3"/>
  <c r="O459" i="3"/>
  <c r="K623" i="3"/>
  <c r="K465" i="13"/>
  <c r="K547" i="13"/>
  <c r="K341" i="3"/>
  <c r="L383" i="1"/>
  <c r="N407" i="1"/>
  <c r="I421" i="1"/>
  <c r="I473" i="1"/>
  <c r="K420" i="18"/>
  <c r="K589" i="11"/>
  <c r="K630" i="11"/>
  <c r="K633" i="11"/>
  <c r="K499" i="13"/>
  <c r="K564" i="13"/>
  <c r="K629" i="13"/>
  <c r="J161" i="1"/>
  <c r="O347" i="9"/>
  <c r="K465" i="10"/>
  <c r="K420" i="15"/>
  <c r="K426" i="15"/>
  <c r="K432" i="15"/>
  <c r="O435" i="15"/>
  <c r="K481" i="15"/>
  <c r="K665" i="15"/>
  <c r="N541" i="1"/>
  <c r="J573" i="1"/>
  <c r="J215" i="1"/>
  <c r="J393" i="1"/>
  <c r="N98" i="1"/>
  <c r="J117" i="1"/>
  <c r="K267" i="12"/>
  <c r="L333" i="12"/>
  <c r="O333" i="12" s="1"/>
  <c r="J671" i="16"/>
  <c r="M292" i="8"/>
  <c r="P292" i="8" s="1"/>
  <c r="K64" i="3"/>
  <c r="K109" i="3"/>
  <c r="M120" i="3"/>
  <c r="M118" i="3" s="1"/>
  <c r="P118" i="3" s="1"/>
  <c r="K455" i="7"/>
  <c r="J324" i="1"/>
  <c r="O380" i="9"/>
  <c r="O404" i="9"/>
  <c r="K424" i="9"/>
  <c r="K473" i="10"/>
  <c r="O597" i="10"/>
  <c r="K630" i="10"/>
  <c r="K229" i="11"/>
  <c r="L254" i="11"/>
  <c r="L252" i="11" s="1"/>
  <c r="I266" i="1"/>
  <c r="K547" i="11"/>
  <c r="K573" i="11"/>
  <c r="K580" i="11"/>
  <c r="K593" i="11"/>
  <c r="O535" i="14"/>
  <c r="K419" i="15"/>
  <c r="K340" i="17"/>
  <c r="J170" i="1"/>
  <c r="J201" i="1"/>
  <c r="J309" i="1"/>
  <c r="J343" i="1"/>
  <c r="N356" i="1"/>
  <c r="L380" i="1"/>
  <c r="K189" i="4"/>
  <c r="I285" i="1"/>
  <c r="N294" i="1"/>
  <c r="N337" i="1"/>
  <c r="N358" i="1"/>
  <c r="I516" i="1"/>
  <c r="I519" i="1"/>
  <c r="I522" i="1"/>
  <c r="I528" i="1"/>
  <c r="I531" i="1"/>
  <c r="L533" i="1"/>
  <c r="N540" i="1"/>
  <c r="I547" i="1"/>
  <c r="J89" i="1"/>
  <c r="J286" i="1"/>
  <c r="K634" i="10"/>
  <c r="I650" i="1"/>
  <c r="L404" i="1"/>
  <c r="J113" i="1"/>
  <c r="J188" i="1"/>
  <c r="N224" i="1"/>
  <c r="L276" i="1"/>
  <c r="L335" i="1"/>
  <c r="J340" i="1"/>
  <c r="N352" i="1"/>
  <c r="J114" i="1"/>
  <c r="L314" i="2"/>
  <c r="O314" i="2" s="1"/>
  <c r="J303" i="1"/>
  <c r="J339" i="1"/>
  <c r="J342" i="1"/>
  <c r="L599" i="1"/>
  <c r="N102" i="1"/>
  <c r="J158" i="1"/>
  <c r="J233" i="1"/>
  <c r="J262" i="1"/>
  <c r="P294" i="4"/>
  <c r="L32" i="4"/>
  <c r="L30" i="4" s="1"/>
  <c r="J488" i="1"/>
  <c r="J515" i="1"/>
  <c r="J546" i="1"/>
  <c r="J560" i="1"/>
  <c r="J623" i="1"/>
  <c r="N61" i="1"/>
  <c r="M144" i="1"/>
  <c r="I158" i="1"/>
  <c r="K158" i="1" s="1"/>
  <c r="J172" i="1"/>
  <c r="J185" i="1"/>
  <c r="J199" i="1"/>
  <c r="J232" i="1"/>
  <c r="J237" i="1"/>
  <c r="N254" i="1"/>
  <c r="J261" i="1"/>
  <c r="N279" i="1"/>
  <c r="J285" i="1"/>
  <c r="L316" i="1"/>
  <c r="J129" i="1"/>
  <c r="J260" i="1"/>
  <c r="I265" i="1"/>
  <c r="J268" i="1"/>
  <c r="L347" i="1"/>
  <c r="I350" i="1"/>
  <c r="L353" i="1"/>
  <c r="O353" i="1" s="1"/>
  <c r="J371" i="1"/>
  <c r="J374" i="1"/>
  <c r="N380" i="1"/>
  <c r="N387" i="1"/>
  <c r="N408" i="1"/>
  <c r="J415" i="1"/>
  <c r="J434" i="1"/>
  <c r="N439" i="1"/>
  <c r="J454" i="1"/>
  <c r="N459" i="1"/>
  <c r="J467" i="1"/>
  <c r="M292" i="12"/>
  <c r="P292" i="12" s="1"/>
  <c r="J372" i="1"/>
  <c r="N384" i="1"/>
  <c r="J431" i="1"/>
  <c r="J528" i="1"/>
  <c r="J551" i="1"/>
  <c r="N565" i="1"/>
  <c r="J79" i="1"/>
  <c r="K580" i="16"/>
  <c r="O597" i="17"/>
  <c r="K663" i="17"/>
  <c r="K341" i="18"/>
  <c r="I476" i="1"/>
  <c r="K476" i="1" s="1"/>
  <c r="J65" i="1"/>
  <c r="J175" i="1"/>
  <c r="N298" i="1"/>
  <c r="J346" i="1"/>
  <c r="J363" i="1"/>
  <c r="K149" i="2"/>
  <c r="O537" i="5"/>
  <c r="K110" i="6"/>
  <c r="K173" i="6"/>
  <c r="O533" i="6"/>
  <c r="K341" i="7"/>
  <c r="N55" i="8"/>
  <c r="N53" i="8" s="1"/>
  <c r="K83" i="8"/>
  <c r="K189" i="12"/>
  <c r="K249" i="12"/>
  <c r="K380" i="12"/>
  <c r="K401" i="12"/>
  <c r="K417" i="12"/>
  <c r="O566" i="12"/>
  <c r="O599" i="12"/>
  <c r="K132" i="15"/>
  <c r="K420" i="16"/>
  <c r="K429" i="16"/>
  <c r="K635" i="16"/>
  <c r="K416" i="17"/>
  <c r="K431" i="17"/>
  <c r="K547" i="17"/>
  <c r="K249" i="3"/>
  <c r="O551" i="4"/>
  <c r="K564" i="4"/>
  <c r="K591" i="4"/>
  <c r="K597" i="4"/>
  <c r="O661" i="4"/>
  <c r="K343" i="5"/>
  <c r="K621" i="6"/>
  <c r="P70" i="8"/>
  <c r="L275" i="9"/>
  <c r="L273" i="9" s="1"/>
  <c r="O273" i="9" s="1"/>
  <c r="K173" i="12"/>
  <c r="K200" i="12"/>
  <c r="K158" i="15"/>
  <c r="N55" i="18"/>
  <c r="N53" i="18" s="1"/>
  <c r="J187" i="1"/>
  <c r="J475" i="1"/>
  <c r="J109" i="1"/>
  <c r="O383" i="16"/>
  <c r="J671" i="18"/>
  <c r="K671" i="18" s="1"/>
  <c r="K513" i="5"/>
  <c r="I513" i="1"/>
  <c r="K513" i="1" s="1"/>
  <c r="K551" i="5"/>
  <c r="I551" i="1"/>
  <c r="K244" i="4"/>
  <c r="I244" i="1"/>
  <c r="K244" i="1" s="1"/>
  <c r="I422" i="1"/>
  <c r="J503" i="1"/>
  <c r="I481" i="1"/>
  <c r="J181" i="1"/>
  <c r="I518" i="1"/>
  <c r="I530" i="1"/>
  <c r="L564" i="1"/>
  <c r="O279" i="5"/>
  <c r="L279" i="1"/>
  <c r="O279" i="1" s="1"/>
  <c r="J321" i="1"/>
  <c r="K489" i="5"/>
  <c r="I489" i="1"/>
  <c r="K489" i="1" s="1"/>
  <c r="K83" i="6"/>
  <c r="I83" i="1"/>
  <c r="J306" i="1"/>
  <c r="I402" i="1"/>
  <c r="J500" i="1"/>
  <c r="L580" i="1"/>
  <c r="I186" i="1"/>
  <c r="N357" i="1"/>
  <c r="M68" i="2"/>
  <c r="M66" i="2" s="1"/>
  <c r="P66" i="2" s="1"/>
  <c r="M70" i="1"/>
  <c r="O148" i="2"/>
  <c r="L148" i="1"/>
  <c r="K289" i="2"/>
  <c r="I289" i="1"/>
  <c r="I132" i="1"/>
  <c r="I419" i="1"/>
  <c r="J506" i="1"/>
  <c r="J149" i="1"/>
  <c r="J217" i="1"/>
  <c r="K500" i="11"/>
  <c r="I500" i="1"/>
  <c r="K500" i="1" s="1"/>
  <c r="I85" i="1"/>
  <c r="N410" i="1"/>
  <c r="J419" i="1"/>
  <c r="J498" i="1"/>
  <c r="P254" i="7"/>
  <c r="M252" i="7"/>
  <c r="P252" i="7" s="1"/>
  <c r="J326" i="1"/>
  <c r="O318" i="3"/>
  <c r="L318" i="1"/>
  <c r="O318" i="1" s="1"/>
  <c r="I416" i="1"/>
  <c r="J447" i="1"/>
  <c r="J194" i="1"/>
  <c r="L535" i="1"/>
  <c r="I87" i="1"/>
  <c r="I504" i="1"/>
  <c r="K504" i="1" s="1"/>
  <c r="N351" i="1"/>
  <c r="N354" i="1"/>
  <c r="J366" i="1"/>
  <c r="L382" i="1"/>
  <c r="O382" i="1" s="1"/>
  <c r="L385" i="1"/>
  <c r="J391" i="1"/>
  <c r="I397" i="1"/>
  <c r="O403" i="2"/>
  <c r="L403" i="1"/>
  <c r="O403" i="1" s="1"/>
  <c r="L406" i="1"/>
  <c r="J412" i="1"/>
  <c r="I417" i="1"/>
  <c r="N442" i="1"/>
  <c r="I449" i="1"/>
  <c r="K508" i="2"/>
  <c r="I508" i="1"/>
  <c r="K508" i="1" s="1"/>
  <c r="I465" i="1"/>
  <c r="J497" i="1"/>
  <c r="J512" i="1"/>
  <c r="I499" i="1"/>
  <c r="I526" i="1"/>
  <c r="L566" i="1"/>
  <c r="N587" i="1"/>
  <c r="J90" i="1"/>
  <c r="J263" i="1"/>
  <c r="M314" i="1"/>
  <c r="L334" i="1"/>
  <c r="J380" i="1"/>
  <c r="N455" i="1"/>
  <c r="J466" i="1"/>
  <c r="J202" i="1"/>
  <c r="L225" i="1"/>
  <c r="J242" i="1"/>
  <c r="N258" i="1"/>
  <c r="L277" i="1"/>
  <c r="J284" i="1"/>
  <c r="J289" i="1"/>
  <c r="M294" i="1"/>
  <c r="J300" i="1"/>
  <c r="J322" i="1"/>
  <c r="I341" i="1"/>
  <c r="O382" i="2"/>
  <c r="J397" i="1"/>
  <c r="J401" i="1"/>
  <c r="N403" i="1"/>
  <c r="J417" i="1"/>
  <c r="J423" i="1"/>
  <c r="J429" i="1"/>
  <c r="N435" i="1"/>
  <c r="J449" i="1"/>
  <c r="J452" i="1"/>
  <c r="N458" i="1"/>
  <c r="N463" i="1"/>
  <c r="J469" i="1"/>
  <c r="J472" i="1"/>
  <c r="J481" i="1"/>
  <c r="J493" i="1"/>
  <c r="J496" i="1"/>
  <c r="J499" i="1"/>
  <c r="J502" i="1"/>
  <c r="N537" i="1"/>
  <c r="I613" i="1"/>
  <c r="I616" i="1"/>
  <c r="J78" i="1"/>
  <c r="I93" i="1"/>
  <c r="K235" i="3"/>
  <c r="I264" i="1"/>
  <c r="I267" i="1"/>
  <c r="L349" i="1"/>
  <c r="L352" i="1"/>
  <c r="J362" i="1"/>
  <c r="J367" i="1"/>
  <c r="J370" i="1"/>
  <c r="J376" i="1"/>
  <c r="K597" i="3"/>
  <c r="N661" i="1"/>
  <c r="J104" i="1"/>
  <c r="I109" i="1"/>
  <c r="J128" i="1"/>
  <c r="J164" i="1"/>
  <c r="J182" i="1"/>
  <c r="J195" i="1"/>
  <c r="J204" i="1"/>
  <c r="J244" i="1"/>
  <c r="K270" i="4"/>
  <c r="L295" i="1"/>
  <c r="M333" i="1"/>
  <c r="I345" i="1"/>
  <c r="L354" i="1"/>
  <c r="J365" i="1"/>
  <c r="J375" i="1"/>
  <c r="J379" i="1"/>
  <c r="N252" i="8"/>
  <c r="N250" i="8" s="1"/>
  <c r="N222" i="10"/>
  <c r="N220" i="10" s="1"/>
  <c r="K427" i="10"/>
  <c r="L224" i="13"/>
  <c r="O224" i="13" s="1"/>
  <c r="K628" i="13"/>
  <c r="L122" i="15"/>
  <c r="O122" i="15" s="1"/>
  <c r="K92" i="18"/>
  <c r="N312" i="18"/>
  <c r="N310" i="18" s="1"/>
  <c r="J171" i="1"/>
  <c r="N126" i="1"/>
  <c r="J176" i="1"/>
  <c r="J203" i="1"/>
  <c r="L226" i="1"/>
  <c r="K625" i="6"/>
  <c r="K396" i="7"/>
  <c r="K416" i="7"/>
  <c r="N43" i="10"/>
  <c r="N41" i="10" s="1"/>
  <c r="N68" i="10"/>
  <c r="N66" i="10" s="1"/>
  <c r="L57" i="13"/>
  <c r="O57" i="13" s="1"/>
  <c r="N43" i="16"/>
  <c r="N41" i="16" s="1"/>
  <c r="K634" i="18"/>
  <c r="J87" i="1"/>
  <c r="N148" i="1"/>
  <c r="I199" i="1"/>
  <c r="J236" i="1"/>
  <c r="L47" i="1"/>
  <c r="J93" i="1"/>
  <c r="K200" i="5"/>
  <c r="K350" i="8"/>
  <c r="K430" i="8"/>
  <c r="K595" i="9"/>
  <c r="K402" i="10"/>
  <c r="K419" i="10"/>
  <c r="K425" i="10"/>
  <c r="K235" i="14"/>
  <c r="K499" i="14"/>
  <c r="K340" i="15"/>
  <c r="K421" i="16"/>
  <c r="N70" i="1"/>
  <c r="J211" i="1"/>
  <c r="J231" i="1"/>
  <c r="J308" i="1"/>
  <c r="L294" i="6"/>
  <c r="O294" i="6" s="1"/>
  <c r="P57" i="7"/>
  <c r="O74" i="7"/>
  <c r="P144" i="7"/>
  <c r="N331" i="8"/>
  <c r="N329" i="8" s="1"/>
  <c r="K474" i="8"/>
  <c r="K631" i="9"/>
  <c r="K593" i="10"/>
  <c r="K176" i="11"/>
  <c r="K189" i="11"/>
  <c r="K199" i="11"/>
  <c r="L224" i="11"/>
  <c r="L222" i="11" s="1"/>
  <c r="L32" i="13"/>
  <c r="L30" i="13" s="1"/>
  <c r="K377" i="14"/>
  <c r="K424" i="14"/>
  <c r="O537" i="14"/>
  <c r="K591" i="14"/>
  <c r="O383" i="15"/>
  <c r="K424" i="15"/>
  <c r="K427" i="15"/>
  <c r="K200" i="16"/>
  <c r="K465" i="16"/>
  <c r="K474" i="16"/>
  <c r="K83" i="18"/>
  <c r="N74" i="1"/>
  <c r="J83" i="1"/>
  <c r="J134" i="1"/>
  <c r="J160" i="1"/>
  <c r="J169" i="1"/>
  <c r="J196" i="1"/>
  <c r="I229" i="1"/>
  <c r="J245" i="1"/>
  <c r="J270" i="1"/>
  <c r="J325" i="1"/>
  <c r="I340" i="1"/>
  <c r="K340" i="1" s="1"/>
  <c r="I343" i="1"/>
  <c r="I346" i="1"/>
  <c r="K346" i="1" s="1"/>
  <c r="J349" i="1"/>
  <c r="I380" i="1"/>
  <c r="J396" i="1"/>
  <c r="J400" i="1"/>
  <c r="J402" i="1"/>
  <c r="J416" i="1"/>
  <c r="N437" i="1"/>
  <c r="J451" i="1"/>
  <c r="J471" i="1"/>
  <c r="J477" i="1"/>
  <c r="J486" i="1"/>
  <c r="J492" i="1"/>
  <c r="J495" i="1"/>
  <c r="J501" i="1"/>
  <c r="J504" i="1"/>
  <c r="J507" i="1"/>
  <c r="J510" i="1"/>
  <c r="J513" i="1"/>
  <c r="J516" i="1"/>
  <c r="J519" i="1"/>
  <c r="J522" i="1"/>
  <c r="J525" i="1"/>
  <c r="J531" i="1"/>
  <c r="N536" i="1"/>
  <c r="J547" i="1"/>
  <c r="J561" i="1"/>
  <c r="N568" i="1"/>
  <c r="J577" i="1"/>
  <c r="N582" i="1"/>
  <c r="N586" i="1"/>
  <c r="J590" i="1"/>
  <c r="I612" i="1"/>
  <c r="I631" i="1"/>
  <c r="J660" i="1"/>
  <c r="J670" i="1"/>
  <c r="J76" i="1"/>
  <c r="J302" i="1"/>
  <c r="J328" i="1"/>
  <c r="J360" i="1"/>
  <c r="J381" i="1"/>
  <c r="N598" i="1"/>
  <c r="J615" i="1"/>
  <c r="J628" i="1"/>
  <c r="K368" i="7"/>
  <c r="K430" i="7"/>
  <c r="K189" i="9"/>
  <c r="K328" i="9"/>
  <c r="P333" i="9"/>
  <c r="L254" i="10"/>
  <c r="L252" i="10" s="1"/>
  <c r="O252" i="10" s="1"/>
  <c r="K397" i="10"/>
  <c r="K423" i="10"/>
  <c r="K426" i="10"/>
  <c r="O665" i="11"/>
  <c r="K573" i="12"/>
  <c r="K631" i="12"/>
  <c r="K92" i="14"/>
  <c r="K111" i="14"/>
  <c r="K341" i="14"/>
  <c r="K497" i="14"/>
  <c r="K88" i="15"/>
  <c r="K213" i="15"/>
  <c r="L275" i="15"/>
  <c r="O275" i="15" s="1"/>
  <c r="P49" i="16"/>
  <c r="O74" i="16"/>
  <c r="K464" i="18"/>
  <c r="J532" i="1"/>
  <c r="K626" i="11"/>
  <c r="K621" i="11"/>
  <c r="L258" i="1"/>
  <c r="O258" i="1" s="1"/>
  <c r="I373" i="1"/>
  <c r="K373" i="1" s="1"/>
  <c r="L458" i="1"/>
  <c r="O458" i="1" s="1"/>
  <c r="I493" i="1"/>
  <c r="K493" i="1" s="1"/>
  <c r="L552" i="1"/>
  <c r="O552" i="1" s="1"/>
  <c r="J108" i="1"/>
  <c r="J622" i="1"/>
  <c r="J420" i="1"/>
  <c r="N443" i="1"/>
  <c r="J520" i="1"/>
  <c r="I138" i="1"/>
  <c r="I511" i="1"/>
  <c r="K511" i="1" s="1"/>
  <c r="L72" i="1"/>
  <c r="J85" i="1"/>
  <c r="J394" i="1"/>
  <c r="J398" i="1"/>
  <c r="N404" i="1"/>
  <c r="J421" i="1"/>
  <c r="N436" i="1"/>
  <c r="J450" i="1"/>
  <c r="N456" i="1"/>
  <c r="J464" i="1"/>
  <c r="J527" i="1"/>
  <c r="J658" i="1"/>
  <c r="K309" i="4"/>
  <c r="J526" i="1"/>
  <c r="I176" i="1"/>
  <c r="I204" i="1"/>
  <c r="I238" i="1"/>
  <c r="K238" i="1" s="1"/>
  <c r="I371" i="1"/>
  <c r="K371" i="1" s="1"/>
  <c r="J133" i="1"/>
  <c r="N318" i="1"/>
  <c r="K396" i="2"/>
  <c r="K402" i="2"/>
  <c r="K416" i="2"/>
  <c r="K419" i="2"/>
  <c r="K547" i="2"/>
  <c r="O553" i="2"/>
  <c r="K573" i="2"/>
  <c r="J154" i="1"/>
  <c r="J213" i="1"/>
  <c r="J218" i="1"/>
  <c r="J265" i="1"/>
  <c r="J301" i="1"/>
  <c r="J344" i="1"/>
  <c r="J350" i="1"/>
  <c r="K372" i="3"/>
  <c r="N388" i="1"/>
  <c r="K396" i="3"/>
  <c r="K402" i="3"/>
  <c r="N409" i="1"/>
  <c r="K419" i="3"/>
  <c r="K547" i="3"/>
  <c r="N556" i="1"/>
  <c r="L565" i="1"/>
  <c r="O565" i="1" s="1"/>
  <c r="L568" i="1"/>
  <c r="L582" i="1"/>
  <c r="O582" i="1" s="1"/>
  <c r="K481" i="4"/>
  <c r="J523" i="1"/>
  <c r="I110" i="1"/>
  <c r="I505" i="1"/>
  <c r="K505" i="1" s="1"/>
  <c r="J80" i="1"/>
  <c r="J287" i="1"/>
  <c r="N534" i="1"/>
  <c r="I344" i="1"/>
  <c r="K344" i="1" s="1"/>
  <c r="I377" i="1"/>
  <c r="I594" i="1"/>
  <c r="K594" i="1" s="1"/>
  <c r="N275" i="1"/>
  <c r="J282" i="1"/>
  <c r="L61" i="1"/>
  <c r="O61" i="1" s="1"/>
  <c r="L102" i="1"/>
  <c r="L315" i="1"/>
  <c r="I324" i="1"/>
  <c r="L351" i="1"/>
  <c r="O351" i="1" s="1"/>
  <c r="L455" i="1"/>
  <c r="I484" i="1"/>
  <c r="K484" i="1" s="1"/>
  <c r="K401" i="2"/>
  <c r="O435" i="2"/>
  <c r="I517" i="1"/>
  <c r="I520" i="1"/>
  <c r="I523" i="1"/>
  <c r="I529" i="1"/>
  <c r="I532" i="1"/>
  <c r="L537" i="1"/>
  <c r="J543" i="1"/>
  <c r="N558" i="1"/>
  <c r="K564" i="2"/>
  <c r="N569" i="1"/>
  <c r="J618" i="1"/>
  <c r="J631" i="1"/>
  <c r="L254" i="3"/>
  <c r="O254" i="3" s="1"/>
  <c r="K345" i="3"/>
  <c r="K186" i="4"/>
  <c r="O404" i="4"/>
  <c r="K371" i="17"/>
  <c r="I367" i="17"/>
  <c r="K367" i="17" s="1"/>
  <c r="K112" i="5"/>
  <c r="K117" i="5"/>
  <c r="K270" i="5"/>
  <c r="K396" i="5"/>
  <c r="K422" i="5"/>
  <c r="K435" i="5"/>
  <c r="K264" i="6"/>
  <c r="L224" i="8"/>
  <c r="L222" i="8" s="1"/>
  <c r="K419" i="11"/>
  <c r="K422" i="11"/>
  <c r="K431" i="11"/>
  <c r="O437" i="11"/>
  <c r="K455" i="11"/>
  <c r="P275" i="15"/>
  <c r="K635" i="15"/>
  <c r="N120" i="16"/>
  <c r="N118" i="16" s="1"/>
  <c r="L294" i="16"/>
  <c r="O294" i="16" s="1"/>
  <c r="K349" i="16"/>
  <c r="K628" i="16"/>
  <c r="K631" i="16"/>
  <c r="L144" i="17"/>
  <c r="O144" i="17" s="1"/>
  <c r="N252" i="17"/>
  <c r="N250" i="17" s="1"/>
  <c r="O459" i="17"/>
  <c r="K618" i="17"/>
  <c r="K630" i="17"/>
  <c r="K650" i="17"/>
  <c r="K109" i="18"/>
  <c r="K340" i="18"/>
  <c r="O352" i="18"/>
  <c r="N33" i="18"/>
  <c r="N13" i="18" s="1"/>
  <c r="N441" i="1"/>
  <c r="J448" i="1"/>
  <c r="J455" i="1"/>
  <c r="N457" i="1"/>
  <c r="N461" i="1"/>
  <c r="J465" i="1"/>
  <c r="N312" i="6"/>
  <c r="N310" i="6" s="1"/>
  <c r="I524" i="1"/>
  <c r="I527" i="1"/>
  <c r="N538" i="1"/>
  <c r="J545" i="1"/>
  <c r="L333" i="9"/>
  <c r="O333" i="9" s="1"/>
  <c r="K343" i="9"/>
  <c r="O533" i="9"/>
  <c r="N120" i="10"/>
  <c r="N118" i="10" s="1"/>
  <c r="N43" i="11"/>
  <c r="N41" i="11" s="1"/>
  <c r="K270" i="11"/>
  <c r="N142" i="13"/>
  <c r="N140" i="13" s="1"/>
  <c r="N292" i="13"/>
  <c r="N290" i="13" s="1"/>
  <c r="K349" i="13"/>
  <c r="O354" i="13"/>
  <c r="O401" i="14"/>
  <c r="N222" i="15"/>
  <c r="N220" i="15" s="1"/>
  <c r="O651" i="15"/>
  <c r="N68" i="17"/>
  <c r="N66" i="17" s="1"/>
  <c r="P102" i="17"/>
  <c r="K498" i="17"/>
  <c r="N120" i="18"/>
  <c r="N118" i="18" s="1"/>
  <c r="K426" i="5"/>
  <c r="O597" i="5"/>
  <c r="L70" i="6"/>
  <c r="L68" i="6" s="1"/>
  <c r="P102" i="6"/>
  <c r="N228" i="1"/>
  <c r="N292" i="6"/>
  <c r="N290" i="6" s="1"/>
  <c r="K372" i="6"/>
  <c r="N68" i="7"/>
  <c r="N66" i="7" s="1"/>
  <c r="K219" i="8"/>
  <c r="L254" i="8"/>
  <c r="L252" i="8" s="1"/>
  <c r="L250" i="8" s="1"/>
  <c r="K381" i="8"/>
  <c r="K422" i="8"/>
  <c r="K612" i="9"/>
  <c r="P74" i="10"/>
  <c r="L98" i="10"/>
  <c r="O98" i="10" s="1"/>
  <c r="L294" i="10"/>
  <c r="O294" i="10" s="1"/>
  <c r="K423" i="11"/>
  <c r="K466" i="11"/>
  <c r="J671" i="11"/>
  <c r="L98" i="12"/>
  <c r="L96" i="12" s="1"/>
  <c r="L94" i="12" s="1"/>
  <c r="N312" i="12"/>
  <c r="N310" i="12" s="1"/>
  <c r="N292" i="14"/>
  <c r="N290" i="14" s="1"/>
  <c r="K615" i="14"/>
  <c r="K499" i="15"/>
  <c r="K81" i="18"/>
  <c r="K113" i="18"/>
  <c r="L144" i="18"/>
  <c r="L142" i="18" s="1"/>
  <c r="K200" i="18"/>
  <c r="P294" i="18"/>
  <c r="N43" i="5"/>
  <c r="N41" i="5" s="1"/>
  <c r="N385" i="1"/>
  <c r="J392" i="1"/>
  <c r="N406" i="1"/>
  <c r="O533" i="7"/>
  <c r="K631" i="10"/>
  <c r="K264" i="11"/>
  <c r="O352" i="13"/>
  <c r="N252" i="14"/>
  <c r="N250" i="14" s="1"/>
  <c r="K416" i="14"/>
  <c r="O533" i="15"/>
  <c r="O568" i="15"/>
  <c r="O385" i="17"/>
  <c r="L70" i="18"/>
  <c r="L68" i="18" s="1"/>
  <c r="K108" i="18"/>
  <c r="K328" i="18"/>
  <c r="K345" i="18"/>
  <c r="O437" i="18"/>
  <c r="K455" i="18"/>
  <c r="K533" i="18"/>
  <c r="O661" i="18"/>
  <c r="J576" i="1"/>
  <c r="J579" i="1"/>
  <c r="N584" i="1"/>
  <c r="J611" i="1"/>
  <c r="K617" i="4"/>
  <c r="J620" i="1"/>
  <c r="J669" i="1"/>
  <c r="K450" i="5"/>
  <c r="I65" i="1"/>
  <c r="I80" i="1"/>
  <c r="K109" i="6"/>
  <c r="K112" i="6"/>
  <c r="K423" i="6"/>
  <c r="K426" i="6"/>
  <c r="O455" i="6"/>
  <c r="K630" i="6"/>
  <c r="P98" i="7"/>
  <c r="K138" i="7"/>
  <c r="K199" i="7"/>
  <c r="K229" i="7"/>
  <c r="K380" i="7"/>
  <c r="J651" i="8"/>
  <c r="N45" i="1"/>
  <c r="J135" i="1"/>
  <c r="K416" i="9"/>
  <c r="K533" i="9"/>
  <c r="O564" i="9"/>
  <c r="K81" i="10"/>
  <c r="K138" i="10"/>
  <c r="N57" i="1"/>
  <c r="K377" i="11"/>
  <c r="I424" i="1"/>
  <c r="I430" i="1"/>
  <c r="J433" i="1"/>
  <c r="L439" i="1"/>
  <c r="J445" i="1"/>
  <c r="J453" i="1"/>
  <c r="L459" i="1"/>
  <c r="O459" i="1" s="1"/>
  <c r="I464" i="1"/>
  <c r="J484" i="1"/>
  <c r="J508" i="1"/>
  <c r="J511" i="1"/>
  <c r="J548" i="1"/>
  <c r="N551" i="1"/>
  <c r="N554" i="1"/>
  <c r="J564" i="1"/>
  <c r="N570" i="1"/>
  <c r="J578" i="1"/>
  <c r="K629" i="11"/>
  <c r="I635" i="1"/>
  <c r="K648" i="11"/>
  <c r="L70" i="12"/>
  <c r="O70" i="12" s="1"/>
  <c r="P102" i="12"/>
  <c r="O337" i="12"/>
  <c r="K350" i="12"/>
  <c r="K427" i="12"/>
  <c r="K473" i="12"/>
  <c r="I398" i="1"/>
  <c r="K398" i="1" s="1"/>
  <c r="L401" i="1"/>
  <c r="J414" i="1"/>
  <c r="K421" i="13"/>
  <c r="K427" i="13"/>
  <c r="O439" i="13"/>
  <c r="K595" i="13"/>
  <c r="K417" i="14"/>
  <c r="K420" i="14"/>
  <c r="K466" i="14"/>
  <c r="K219" i="15"/>
  <c r="L275" i="16"/>
  <c r="O275" i="16" s="1"/>
  <c r="N34" i="16"/>
  <c r="N14" i="16" s="1"/>
  <c r="O564" i="16"/>
  <c r="N571" i="1"/>
  <c r="K595" i="16"/>
  <c r="N604" i="1"/>
  <c r="K133" i="17"/>
  <c r="K173" i="17"/>
  <c r="K200" i="17"/>
  <c r="K341" i="17"/>
  <c r="K368" i="17"/>
  <c r="O566" i="17"/>
  <c r="I113" i="1"/>
  <c r="L126" i="1"/>
  <c r="O126" i="1" s="1"/>
  <c r="I349" i="1"/>
  <c r="I375" i="1"/>
  <c r="L384" i="1"/>
  <c r="O384" i="1" s="1"/>
  <c r="I401" i="1"/>
  <c r="I492" i="1"/>
  <c r="K492" i="1" s="1"/>
  <c r="K491" i="2"/>
  <c r="I491" i="1"/>
  <c r="K491" i="1" s="1"/>
  <c r="J591" i="1"/>
  <c r="J594" i="1"/>
  <c r="J597" i="1"/>
  <c r="N603" i="1"/>
  <c r="J619" i="1"/>
  <c r="I497" i="1"/>
  <c r="K512" i="3"/>
  <c r="I512" i="1"/>
  <c r="K512" i="1" s="1"/>
  <c r="I215" i="1"/>
  <c r="I304" i="1"/>
  <c r="I342" i="1"/>
  <c r="K342" i="1" s="1"/>
  <c r="M96" i="2"/>
  <c r="P96" i="2" s="1"/>
  <c r="P98" i="2"/>
  <c r="J473" i="1"/>
  <c r="J518" i="1"/>
  <c r="J521" i="1"/>
  <c r="J524" i="1"/>
  <c r="J530" i="1"/>
  <c r="J533" i="1"/>
  <c r="N535" i="1"/>
  <c r="N539" i="1"/>
  <c r="J550" i="1"/>
  <c r="N552" i="1"/>
  <c r="N555" i="1"/>
  <c r="N564" i="1"/>
  <c r="N572" i="1"/>
  <c r="J491" i="1"/>
  <c r="K495" i="2"/>
  <c r="I495" i="1"/>
  <c r="K495" i="1" s="1"/>
  <c r="K501" i="2"/>
  <c r="I501" i="1"/>
  <c r="K501" i="1" s="1"/>
  <c r="I507" i="1"/>
  <c r="K507" i="1" s="1"/>
  <c r="K507" i="2"/>
  <c r="J399" i="1"/>
  <c r="K425" i="3"/>
  <c r="I425" i="1"/>
  <c r="I435" i="1"/>
  <c r="L437" i="1"/>
  <c r="N440" i="1"/>
  <c r="K455" i="3"/>
  <c r="I455" i="1"/>
  <c r="L457" i="1"/>
  <c r="N460" i="1"/>
  <c r="K468" i="3"/>
  <c r="I468" i="1"/>
  <c r="K468" i="1" s="1"/>
  <c r="K590" i="3"/>
  <c r="I590" i="1"/>
  <c r="K590" i="1" s="1"/>
  <c r="J482" i="1"/>
  <c r="O552" i="6"/>
  <c r="L31" i="6"/>
  <c r="O31" i="6" s="1"/>
  <c r="O555" i="6"/>
  <c r="L34" i="6"/>
  <c r="J200" i="1"/>
  <c r="O650" i="2"/>
  <c r="L650" i="1"/>
  <c r="I133" i="1"/>
  <c r="K133" i="1" s="1"/>
  <c r="I201" i="1"/>
  <c r="I369" i="1"/>
  <c r="K369" i="1" s="1"/>
  <c r="L436" i="1"/>
  <c r="O436" i="1" s="1"/>
  <c r="I485" i="1"/>
  <c r="K485" i="1" s="1"/>
  <c r="K420" i="2"/>
  <c r="I420" i="1"/>
  <c r="I429" i="1"/>
  <c r="K429" i="1" s="1"/>
  <c r="O438" i="2"/>
  <c r="L438" i="1"/>
  <c r="O438" i="1" s="1"/>
  <c r="K472" i="2"/>
  <c r="I472" i="1"/>
  <c r="K472" i="1" s="1"/>
  <c r="O534" i="2"/>
  <c r="L534" i="1"/>
  <c r="O534" i="1" s="1"/>
  <c r="O551" i="2"/>
  <c r="L551" i="1"/>
  <c r="O554" i="2"/>
  <c r="L554" i="1"/>
  <c r="O554" i="1" s="1"/>
  <c r="I92" i="1"/>
  <c r="J110" i="1"/>
  <c r="K450" i="11"/>
  <c r="I450" i="1"/>
  <c r="O456" i="11"/>
  <c r="L456" i="1"/>
  <c r="O456" i="1" s="1"/>
  <c r="K371" i="13"/>
  <c r="I367" i="13"/>
  <c r="K367" i="13" s="1"/>
  <c r="K418" i="13"/>
  <c r="I418" i="1"/>
  <c r="J267" i="1"/>
  <c r="K560" i="16"/>
  <c r="I560" i="1"/>
  <c r="K592" i="16"/>
  <c r="I592" i="1"/>
  <c r="K592" i="1" s="1"/>
  <c r="K620" i="16"/>
  <c r="K626" i="16"/>
  <c r="J651" i="3"/>
  <c r="N314" i="1"/>
  <c r="N349" i="1"/>
  <c r="I368" i="1"/>
  <c r="J413" i="1"/>
  <c r="J426" i="1"/>
  <c r="J82" i="1"/>
  <c r="J428" i="1"/>
  <c r="P275" i="9"/>
  <c r="M273" i="9"/>
  <c r="P273" i="9" s="1"/>
  <c r="P70" i="14"/>
  <c r="M68" i="14"/>
  <c r="P68" i="14" s="1"/>
  <c r="N96" i="2"/>
  <c r="N94" i="2" s="1"/>
  <c r="I525" i="1"/>
  <c r="L34" i="2"/>
  <c r="K189" i="3"/>
  <c r="O349" i="3"/>
  <c r="J616" i="1"/>
  <c r="N649" i="1"/>
  <c r="J105" i="1"/>
  <c r="J666" i="1"/>
  <c r="J672" i="1"/>
  <c r="N96" i="7"/>
  <c r="N94" i="7" s="1"/>
  <c r="N32" i="9"/>
  <c r="N30" i="9" s="1"/>
  <c r="L57" i="2"/>
  <c r="O57" i="2" s="1"/>
  <c r="J159" i="1"/>
  <c r="J234" i="1"/>
  <c r="L255" i="1"/>
  <c r="K324" i="2"/>
  <c r="N386" i="1"/>
  <c r="K398" i="2"/>
  <c r="O404" i="2"/>
  <c r="K427" i="2"/>
  <c r="J490" i="1"/>
  <c r="N553" i="1"/>
  <c r="K580" i="2"/>
  <c r="N585" i="1"/>
  <c r="J614" i="1"/>
  <c r="J626" i="1"/>
  <c r="N68" i="3"/>
  <c r="P68" i="3" s="1"/>
  <c r="K113" i="3"/>
  <c r="K418" i="3"/>
  <c r="N600" i="1"/>
  <c r="L294" i="4"/>
  <c r="O294" i="4" s="1"/>
  <c r="J323" i="1"/>
  <c r="J341" i="1"/>
  <c r="N353" i="1"/>
  <c r="I372" i="1"/>
  <c r="N383" i="1"/>
  <c r="J418" i="1"/>
  <c r="J430" i="1"/>
  <c r="J446" i="1"/>
  <c r="K533" i="4"/>
  <c r="O555" i="4"/>
  <c r="I589" i="1"/>
  <c r="N668" i="1"/>
  <c r="M45" i="1"/>
  <c r="L57" i="5"/>
  <c r="L55" i="5" s="1"/>
  <c r="L53" i="5" s="1"/>
  <c r="L144" i="5"/>
  <c r="L142" i="5" s="1"/>
  <c r="N292" i="5"/>
  <c r="N290" i="5" s="1"/>
  <c r="K340" i="5"/>
  <c r="K380" i="5"/>
  <c r="K397" i="5"/>
  <c r="K401" i="5"/>
  <c r="J476" i="1"/>
  <c r="J487" i="1"/>
  <c r="J155" i="1"/>
  <c r="J183" i="1"/>
  <c r="P294" i="6"/>
  <c r="M292" i="6"/>
  <c r="P292" i="6" s="1"/>
  <c r="K430" i="6"/>
  <c r="N580" i="1"/>
  <c r="K213" i="8"/>
  <c r="J243" i="1"/>
  <c r="K564" i="11"/>
  <c r="K597" i="11"/>
  <c r="K371" i="12"/>
  <c r="I367" i="12"/>
  <c r="K367" i="12" s="1"/>
  <c r="O439" i="12"/>
  <c r="O537" i="12"/>
  <c r="L34" i="12"/>
  <c r="K345" i="14"/>
  <c r="O459" i="16"/>
  <c r="K464" i="16"/>
  <c r="J648" i="1"/>
  <c r="M312" i="18"/>
  <c r="M310" i="18" s="1"/>
  <c r="P314" i="18"/>
  <c r="N43" i="2"/>
  <c r="N41" i="2" s="1"/>
  <c r="J84" i="1"/>
  <c r="L100" i="1"/>
  <c r="J197" i="1"/>
  <c r="J219" i="1"/>
  <c r="J479" i="1"/>
  <c r="J494" i="1"/>
  <c r="J517" i="1"/>
  <c r="J529" i="1"/>
  <c r="J544" i="1"/>
  <c r="N559" i="1"/>
  <c r="J575" i="1"/>
  <c r="K428" i="3"/>
  <c r="K451" i="3"/>
  <c r="J593" i="1"/>
  <c r="J675" i="1"/>
  <c r="J345" i="1"/>
  <c r="J361" i="1"/>
  <c r="I376" i="1"/>
  <c r="N389" i="1"/>
  <c r="N405" i="1"/>
  <c r="J422" i="1"/>
  <c r="K547" i="4"/>
  <c r="I580" i="1"/>
  <c r="K593" i="4"/>
  <c r="J607" i="1"/>
  <c r="K628" i="4"/>
  <c r="K649" i="4"/>
  <c r="O383" i="5"/>
  <c r="O401" i="5"/>
  <c r="O435" i="5"/>
  <c r="K617" i="5"/>
  <c r="K117" i="6"/>
  <c r="J138" i="1"/>
  <c r="I189" i="1"/>
  <c r="K235" i="6"/>
  <c r="L254" i="6"/>
  <c r="L252" i="6" s="1"/>
  <c r="L250" i="6" s="1"/>
  <c r="K270" i="6"/>
  <c r="K64" i="8"/>
  <c r="I108" i="1"/>
  <c r="K108" i="1" s="1"/>
  <c r="L146" i="1"/>
  <c r="L23" i="9"/>
  <c r="O23" i="9" s="1"/>
  <c r="O353" i="13"/>
  <c r="L33" i="13"/>
  <c r="O33" i="13" s="1"/>
  <c r="K474" i="15"/>
  <c r="K306" i="18"/>
  <c r="N142" i="2"/>
  <c r="N140" i="2" s="1"/>
  <c r="K451" i="2"/>
  <c r="I521" i="1"/>
  <c r="K533" i="2"/>
  <c r="O535" i="2"/>
  <c r="J549" i="1"/>
  <c r="O564" i="2"/>
  <c r="I591" i="1"/>
  <c r="I619" i="1"/>
  <c r="K376" i="3"/>
  <c r="K401" i="3"/>
  <c r="O406" i="3"/>
  <c r="K417" i="3"/>
  <c r="K423" i="3"/>
  <c r="K429" i="3"/>
  <c r="I498" i="1"/>
  <c r="I564" i="1"/>
  <c r="K591" i="3"/>
  <c r="J665" i="1"/>
  <c r="K158" i="4"/>
  <c r="K449" i="4"/>
  <c r="K466" i="4"/>
  <c r="J647" i="1"/>
  <c r="K189" i="5"/>
  <c r="K199" i="5"/>
  <c r="K430" i="5"/>
  <c r="K547" i="5"/>
  <c r="K580" i="5"/>
  <c r="J662" i="1"/>
  <c r="I84" i="1"/>
  <c r="L98" i="6"/>
  <c r="L96" i="6" s="1"/>
  <c r="L94" i="6" s="1"/>
  <c r="L651" i="1"/>
  <c r="O665" i="6"/>
  <c r="L70" i="7"/>
  <c r="O70" i="7" s="1"/>
  <c r="K419" i="7"/>
  <c r="K422" i="7"/>
  <c r="I474" i="1"/>
  <c r="K341" i="8"/>
  <c r="K625" i="8"/>
  <c r="K417" i="9"/>
  <c r="K173" i="10"/>
  <c r="K328" i="10"/>
  <c r="P337" i="10"/>
  <c r="K381" i="11"/>
  <c r="K482" i="14"/>
  <c r="I427" i="1"/>
  <c r="J505" i="1"/>
  <c r="I628" i="1"/>
  <c r="N49" i="1"/>
  <c r="J107" i="1"/>
  <c r="N142" i="6"/>
  <c r="N140" i="6" s="1"/>
  <c r="K416" i="6"/>
  <c r="K474" i="6"/>
  <c r="K631" i="6"/>
  <c r="K634" i="6"/>
  <c r="J86" i="1"/>
  <c r="J106" i="1"/>
  <c r="O383" i="7"/>
  <c r="K432" i="7"/>
  <c r="K451" i="7"/>
  <c r="K631" i="7"/>
  <c r="K80" i="8"/>
  <c r="K93" i="8"/>
  <c r="K201" i="8"/>
  <c r="P333" i="8"/>
  <c r="K418" i="8"/>
  <c r="K427" i="8"/>
  <c r="O601" i="8"/>
  <c r="K341" i="9"/>
  <c r="K368" i="9"/>
  <c r="K615" i="9"/>
  <c r="K285" i="10"/>
  <c r="P333" i="10"/>
  <c r="K428" i="10"/>
  <c r="O457" i="10"/>
  <c r="O564" i="10"/>
  <c r="K622" i="10"/>
  <c r="K396" i="11"/>
  <c r="K474" i="11"/>
  <c r="K110" i="12"/>
  <c r="K158" i="12"/>
  <c r="K375" i="12"/>
  <c r="K425" i="12"/>
  <c r="K133" i="13"/>
  <c r="K108" i="14"/>
  <c r="N222" i="14"/>
  <c r="N220" i="14" s="1"/>
  <c r="O349" i="14"/>
  <c r="O457" i="14"/>
  <c r="O551" i="14"/>
  <c r="K498" i="15"/>
  <c r="L122" i="16"/>
  <c r="L120" i="16" s="1"/>
  <c r="N292" i="16"/>
  <c r="N290" i="16" s="1"/>
  <c r="K498" i="16"/>
  <c r="K264" i="17"/>
  <c r="O102" i="18"/>
  <c r="K266" i="18"/>
  <c r="O459" i="18"/>
  <c r="K580" i="18"/>
  <c r="O650" i="18"/>
  <c r="J656" i="1"/>
  <c r="L122" i="6"/>
  <c r="L120" i="6" s="1"/>
  <c r="L118" i="6" s="1"/>
  <c r="L144" i="6"/>
  <c r="L142" i="6" s="1"/>
  <c r="L140" i="6" s="1"/>
  <c r="K481" i="6"/>
  <c r="J649" i="1"/>
  <c r="I665" i="1"/>
  <c r="J671" i="6"/>
  <c r="N312" i="7"/>
  <c r="N310" i="7" s="1"/>
  <c r="K350" i="7"/>
  <c r="J655" i="1"/>
  <c r="L59" i="1"/>
  <c r="I112" i="1"/>
  <c r="J157" i="1"/>
  <c r="J184" i="1"/>
  <c r="J210" i="1"/>
  <c r="P224" i="8"/>
  <c r="N273" i="8"/>
  <c r="N271" i="8" s="1"/>
  <c r="K629" i="9"/>
  <c r="K551" i="10"/>
  <c r="K617" i="10"/>
  <c r="K133" i="11"/>
  <c r="K158" i="11"/>
  <c r="O406" i="11"/>
  <c r="K498" i="11"/>
  <c r="N142" i="12"/>
  <c r="P142" i="12" s="1"/>
  <c r="N68" i="13"/>
  <c r="N66" i="13" s="1"/>
  <c r="L98" i="13"/>
  <c r="L96" i="13" s="1"/>
  <c r="L94" i="13" s="1"/>
  <c r="O94" i="13" s="1"/>
  <c r="N120" i="13"/>
  <c r="N118" i="13" s="1"/>
  <c r="N32" i="13"/>
  <c r="K149" i="14"/>
  <c r="K398" i="14"/>
  <c r="O404" i="14"/>
  <c r="K631" i="14"/>
  <c r="K270" i="15"/>
  <c r="K370" i="15"/>
  <c r="K376" i="16"/>
  <c r="K380" i="16"/>
  <c r="K396" i="16"/>
  <c r="J283" i="1"/>
  <c r="L314" i="17"/>
  <c r="O314" i="17" s="1"/>
  <c r="K380" i="17"/>
  <c r="K397" i="17"/>
  <c r="K401" i="17"/>
  <c r="K417" i="17"/>
  <c r="K597" i="17"/>
  <c r="I431" i="1"/>
  <c r="J509" i="1"/>
  <c r="J478" i="1"/>
  <c r="K648" i="6"/>
  <c r="J77" i="1"/>
  <c r="J92" i="1"/>
  <c r="K111" i="7"/>
  <c r="K215" i="7"/>
  <c r="K219" i="7"/>
  <c r="K328" i="7"/>
  <c r="K372" i="7"/>
  <c r="K375" i="7"/>
  <c r="J424" i="1"/>
  <c r="K340" i="8"/>
  <c r="K402" i="8"/>
  <c r="K431" i="8"/>
  <c r="K597" i="8"/>
  <c r="K421" i="9"/>
  <c r="K473" i="9"/>
  <c r="K619" i="9"/>
  <c r="K432" i="10"/>
  <c r="N140" i="12"/>
  <c r="P140" i="12" s="1"/>
  <c r="O455" i="12"/>
  <c r="K547" i="12"/>
  <c r="N120" i="14"/>
  <c r="N118" i="14" s="1"/>
  <c r="O347" i="14"/>
  <c r="K270" i="16"/>
  <c r="N273" i="16"/>
  <c r="N271" i="16" s="1"/>
  <c r="K113" i="17"/>
  <c r="N120" i="17"/>
  <c r="P120" i="17" s="1"/>
  <c r="K265" i="17"/>
  <c r="O439" i="17"/>
  <c r="O599" i="17"/>
  <c r="O661" i="17"/>
  <c r="K422" i="18"/>
  <c r="O535" i="18"/>
  <c r="J651" i="18"/>
  <c r="K651" i="18" s="1"/>
  <c r="K431" i="7"/>
  <c r="K435" i="7"/>
  <c r="O439" i="7"/>
  <c r="K450" i="7"/>
  <c r="K464" i="7"/>
  <c r="I482" i="1"/>
  <c r="O564" i="7"/>
  <c r="K164" i="8"/>
  <c r="J216" i="1"/>
  <c r="J235" i="1"/>
  <c r="K264" i="8"/>
  <c r="K343" i="8"/>
  <c r="O385" i="8"/>
  <c r="K417" i="8"/>
  <c r="K533" i="8"/>
  <c r="K629" i="8"/>
  <c r="K376" i="9"/>
  <c r="K401" i="9"/>
  <c r="O437" i="9"/>
  <c r="K547" i="9"/>
  <c r="O597" i="9"/>
  <c r="K158" i="10"/>
  <c r="O401" i="10"/>
  <c r="K481" i="10"/>
  <c r="K580" i="10"/>
  <c r="K341" i="11"/>
  <c r="K499" i="11"/>
  <c r="K634" i="11"/>
  <c r="K649" i="11"/>
  <c r="K229" i="12"/>
  <c r="L254" i="12"/>
  <c r="O254" i="12" s="1"/>
  <c r="P275" i="12"/>
  <c r="O597" i="12"/>
  <c r="K630" i="12"/>
  <c r="N34" i="13"/>
  <c r="N14" i="13" s="1"/>
  <c r="K432" i="13"/>
  <c r="L122" i="14"/>
  <c r="O122" i="14" s="1"/>
  <c r="L314" i="14"/>
  <c r="L312" i="14" s="1"/>
  <c r="O337" i="14"/>
  <c r="K375" i="14"/>
  <c r="K402" i="14"/>
  <c r="O597" i="14"/>
  <c r="K216" i="15"/>
  <c r="K235" i="15"/>
  <c r="N312" i="15"/>
  <c r="N310" i="15" s="1"/>
  <c r="O347" i="15"/>
  <c r="K368" i="15"/>
  <c r="O649" i="15"/>
  <c r="K85" i="16"/>
  <c r="K235" i="16"/>
  <c r="L333" i="16"/>
  <c r="L331" i="16" s="1"/>
  <c r="L329" i="16" s="1"/>
  <c r="K397" i="16"/>
  <c r="K401" i="16"/>
  <c r="O435" i="16"/>
  <c r="O566" i="16"/>
  <c r="L142" i="17"/>
  <c r="J269" i="1"/>
  <c r="O354" i="17"/>
  <c r="N32" i="17"/>
  <c r="N30" i="17" s="1"/>
  <c r="O535" i="17"/>
  <c r="K87" i="18"/>
  <c r="K343" i="18"/>
  <c r="O349" i="18"/>
  <c r="I423" i="1"/>
  <c r="L435" i="1"/>
  <c r="O533" i="18"/>
  <c r="K547" i="18"/>
  <c r="O597" i="18"/>
  <c r="I117" i="1"/>
  <c r="L298" i="1"/>
  <c r="O298" i="1" s="1"/>
  <c r="I452" i="1"/>
  <c r="K452" i="1" s="1"/>
  <c r="I466" i="1"/>
  <c r="K466" i="1" s="1"/>
  <c r="I486" i="1"/>
  <c r="K486" i="1" s="1"/>
  <c r="I576" i="1"/>
  <c r="K576" i="1" s="1"/>
  <c r="L70" i="2"/>
  <c r="L68" i="2" s="1"/>
  <c r="J667" i="1"/>
  <c r="J671" i="2"/>
  <c r="J677" i="1"/>
  <c r="K397" i="4"/>
  <c r="O401" i="4"/>
  <c r="K430" i="4"/>
  <c r="K435" i="4"/>
  <c r="K110" i="5"/>
  <c r="I467" i="1"/>
  <c r="K467" i="1" s="1"/>
  <c r="I487" i="1"/>
  <c r="K487" i="1" s="1"/>
  <c r="I578" i="1"/>
  <c r="K578" i="1" s="1"/>
  <c r="I615" i="1"/>
  <c r="I623" i="1"/>
  <c r="K649" i="2"/>
  <c r="I649" i="1"/>
  <c r="O337" i="4"/>
  <c r="K349" i="7"/>
  <c r="K417" i="7"/>
  <c r="L98" i="8"/>
  <c r="O98" i="8" s="1"/>
  <c r="L32" i="9"/>
  <c r="L30" i="9" s="1"/>
  <c r="J651" i="2"/>
  <c r="J657" i="1"/>
  <c r="I309" i="1"/>
  <c r="I510" i="1"/>
  <c r="K510" i="1" s="1"/>
  <c r="I514" i="1"/>
  <c r="K514" i="1" s="1"/>
  <c r="L555" i="1"/>
  <c r="M292" i="14"/>
  <c r="M290" i="14" s="1"/>
  <c r="P290" i="14" s="1"/>
  <c r="P294" i="14"/>
  <c r="O567" i="3"/>
  <c r="L567" i="1"/>
  <c r="O567" i="1" s="1"/>
  <c r="I111" i="1"/>
  <c r="I149" i="1"/>
  <c r="I173" i="1"/>
  <c r="M275" i="1"/>
  <c r="I478" i="1"/>
  <c r="K478" i="1" s="1"/>
  <c r="I483" i="1"/>
  <c r="K483" i="1" s="1"/>
  <c r="I506" i="1"/>
  <c r="K506" i="1" s="1"/>
  <c r="I579" i="1"/>
  <c r="K579" i="1" s="1"/>
  <c r="K450" i="3"/>
  <c r="J674" i="1"/>
  <c r="P57" i="4"/>
  <c r="K109" i="4"/>
  <c r="K424" i="5"/>
  <c r="O439" i="5"/>
  <c r="O668" i="6"/>
  <c r="L668" i="1"/>
  <c r="I622" i="1"/>
  <c r="O567" i="8"/>
  <c r="L33" i="8"/>
  <c r="O33" i="8" s="1"/>
  <c r="L58" i="1"/>
  <c r="L99" i="1"/>
  <c r="L71" i="1"/>
  <c r="I469" i="1"/>
  <c r="K469" i="1" s="1"/>
  <c r="I502" i="1"/>
  <c r="K502" i="1" s="1"/>
  <c r="N31" i="2"/>
  <c r="N29" i="2" s="1"/>
  <c r="O665" i="3"/>
  <c r="L665" i="1"/>
  <c r="K450" i="6"/>
  <c r="M312" i="7"/>
  <c r="P312" i="7" s="1"/>
  <c r="P314" i="7"/>
  <c r="I88" i="1"/>
  <c r="I164" i="1"/>
  <c r="I216" i="1"/>
  <c r="I235" i="1"/>
  <c r="J474" i="1"/>
  <c r="I479" i="1"/>
  <c r="K479" i="1" s="1"/>
  <c r="I490" i="1"/>
  <c r="K490" i="1" s="1"/>
  <c r="I494" i="1"/>
  <c r="K494" i="1" s="1"/>
  <c r="L536" i="1"/>
  <c r="O536" i="1" s="1"/>
  <c r="O600" i="3"/>
  <c r="L600" i="1"/>
  <c r="O600" i="1" s="1"/>
  <c r="K630" i="3"/>
  <c r="I630" i="1"/>
  <c r="K634" i="3"/>
  <c r="I634" i="1"/>
  <c r="K499" i="4"/>
  <c r="I82" i="1"/>
  <c r="N144" i="1"/>
  <c r="L228" i="1"/>
  <c r="O228" i="1" s="1"/>
  <c r="I306" i="1"/>
  <c r="L337" i="1"/>
  <c r="M337" i="1" s="1"/>
  <c r="I471" i="1"/>
  <c r="K471" i="1" s="1"/>
  <c r="I475" i="1"/>
  <c r="K475" i="1" s="1"/>
  <c r="I533" i="1"/>
  <c r="L553" i="1"/>
  <c r="L581" i="1"/>
  <c r="O581" i="1" s="1"/>
  <c r="J630" i="1"/>
  <c r="J634" i="1"/>
  <c r="K498" i="5"/>
  <c r="O597" i="6"/>
  <c r="L597" i="1"/>
  <c r="O351" i="8"/>
  <c r="L31" i="8"/>
  <c r="O31" i="8" s="1"/>
  <c r="O351" i="16"/>
  <c r="L31" i="16"/>
  <c r="K235" i="2"/>
  <c r="K309" i="2"/>
  <c r="K397" i="2"/>
  <c r="O401" i="2"/>
  <c r="K422" i="2"/>
  <c r="K426" i="2"/>
  <c r="K430" i="2"/>
  <c r="K455" i="2"/>
  <c r="O533" i="2"/>
  <c r="O537" i="2"/>
  <c r="K551" i="2"/>
  <c r="K560" i="2"/>
  <c r="O582" i="2"/>
  <c r="J595" i="1"/>
  <c r="K266" i="3"/>
  <c r="M292" i="3"/>
  <c r="M290" i="3" s="1"/>
  <c r="P290" i="3" s="1"/>
  <c r="K328" i="3"/>
  <c r="K375" i="3"/>
  <c r="K380" i="3"/>
  <c r="K397" i="3"/>
  <c r="O455" i="3"/>
  <c r="K464" i="3"/>
  <c r="K499" i="3"/>
  <c r="O580" i="3"/>
  <c r="O597" i="3"/>
  <c r="K110" i="4"/>
  <c r="L314" i="4"/>
  <c r="O314" i="4" s="1"/>
  <c r="K324" i="4"/>
  <c r="K368" i="4"/>
  <c r="K398" i="4"/>
  <c r="K402" i="4"/>
  <c r="O459" i="4"/>
  <c r="O584" i="4"/>
  <c r="K634" i="4"/>
  <c r="K111" i="5"/>
  <c r="K328" i="5"/>
  <c r="L333" i="5"/>
  <c r="O333" i="5" s="1"/>
  <c r="K345" i="5"/>
  <c r="K425" i="5"/>
  <c r="K449" i="5"/>
  <c r="K466" i="5"/>
  <c r="K81" i="6"/>
  <c r="K375" i="6"/>
  <c r="L23" i="7"/>
  <c r="O23" i="7" s="1"/>
  <c r="K611" i="7"/>
  <c r="K614" i="7"/>
  <c r="K618" i="7"/>
  <c r="N644" i="7"/>
  <c r="N640" i="7" s="1"/>
  <c r="N638" i="7" s="1"/>
  <c r="N636" i="7" s="1"/>
  <c r="O102" i="8"/>
  <c r="K109" i="8"/>
  <c r="K113" i="8"/>
  <c r="K370" i="8"/>
  <c r="K424" i="8"/>
  <c r="K465" i="8"/>
  <c r="N32" i="11"/>
  <c r="N30" i="11" s="1"/>
  <c r="N68" i="2"/>
  <c r="N66" i="2" s="1"/>
  <c r="P45" i="3"/>
  <c r="K110" i="3"/>
  <c r="K219" i="3"/>
  <c r="K267" i="3"/>
  <c r="J671" i="3"/>
  <c r="K435" i="6"/>
  <c r="O564" i="6"/>
  <c r="K613" i="6"/>
  <c r="N22" i="7"/>
  <c r="O353" i="11"/>
  <c r="L33" i="11"/>
  <c r="O33" i="11" s="1"/>
  <c r="N273" i="2"/>
  <c r="N271" i="2" s="1"/>
  <c r="K561" i="1"/>
  <c r="J592" i="1"/>
  <c r="J624" i="1"/>
  <c r="J673" i="1"/>
  <c r="N312" i="3"/>
  <c r="N310" i="3" s="1"/>
  <c r="N33" i="3"/>
  <c r="N13" i="3" s="1"/>
  <c r="K613" i="3"/>
  <c r="K635" i="4"/>
  <c r="J671" i="4"/>
  <c r="L45" i="5"/>
  <c r="O45" i="5" s="1"/>
  <c r="K173" i="5"/>
  <c r="K113" i="6"/>
  <c r="O354" i="6"/>
  <c r="P122" i="7"/>
  <c r="O406" i="7"/>
  <c r="L333" i="8"/>
  <c r="O333" i="8" s="1"/>
  <c r="K481" i="8"/>
  <c r="O456" i="13"/>
  <c r="L31" i="13"/>
  <c r="O31" i="13" s="1"/>
  <c r="N33" i="16"/>
  <c r="N13" i="16" s="1"/>
  <c r="L144" i="2"/>
  <c r="O144" i="2" s="1"/>
  <c r="K328" i="2"/>
  <c r="P333" i="2"/>
  <c r="K340" i="2"/>
  <c r="K343" i="2"/>
  <c r="O347" i="2"/>
  <c r="N583" i="1"/>
  <c r="K597" i="2"/>
  <c r="I621" i="1"/>
  <c r="K630" i="2"/>
  <c r="K634" i="2"/>
  <c r="L45" i="3"/>
  <c r="L43" i="3" s="1"/>
  <c r="K199" i="3"/>
  <c r="N292" i="3"/>
  <c r="N290" i="3" s="1"/>
  <c r="P314" i="3"/>
  <c r="O354" i="3"/>
  <c r="K431" i="3"/>
  <c r="K465" i="3"/>
  <c r="K473" i="3"/>
  <c r="K481" i="3"/>
  <c r="K176" i="4"/>
  <c r="K432" i="4"/>
  <c r="O457" i="4"/>
  <c r="K474" i="4"/>
  <c r="K482" i="4"/>
  <c r="O564" i="4"/>
  <c r="O380" i="5"/>
  <c r="K398" i="5"/>
  <c r="K402" i="5"/>
  <c r="K482" i="5"/>
  <c r="K593" i="5"/>
  <c r="K630" i="5"/>
  <c r="K634" i="5"/>
  <c r="K64" i="6"/>
  <c r="K158" i="6"/>
  <c r="N273" i="6"/>
  <c r="N271" i="6" s="1"/>
  <c r="K428" i="6"/>
  <c r="K431" i="6"/>
  <c r="K635" i="6"/>
  <c r="O648" i="6"/>
  <c r="O650" i="6"/>
  <c r="L33" i="7"/>
  <c r="O33" i="7" s="1"/>
  <c r="M74" i="7"/>
  <c r="M68" i="7" s="1"/>
  <c r="K109" i="7"/>
  <c r="L122" i="7"/>
  <c r="O122" i="7" s="1"/>
  <c r="L144" i="7"/>
  <c r="O144" i="7" s="1"/>
  <c r="O385" i="7"/>
  <c r="O566" i="7"/>
  <c r="K629" i="7"/>
  <c r="L45" i="8"/>
  <c r="O45" i="8" s="1"/>
  <c r="K65" i="8"/>
  <c r="N68" i="8"/>
  <c r="N66" i="8" s="1"/>
  <c r="K266" i="8"/>
  <c r="L275" i="8"/>
  <c r="O275" i="8" s="1"/>
  <c r="O337" i="8"/>
  <c r="K397" i="8"/>
  <c r="K450" i="8"/>
  <c r="J651" i="10"/>
  <c r="J470" i="1"/>
  <c r="J489" i="1"/>
  <c r="J608" i="1"/>
  <c r="J613" i="1"/>
  <c r="J617" i="1"/>
  <c r="K173" i="3"/>
  <c r="L294" i="3"/>
  <c r="L292" i="3" s="1"/>
  <c r="L314" i="3"/>
  <c r="O314" i="3" s="1"/>
  <c r="K381" i="3"/>
  <c r="O385" i="3"/>
  <c r="K420" i="3"/>
  <c r="K432" i="3"/>
  <c r="K466" i="3"/>
  <c r="K474" i="3"/>
  <c r="K87" i="4"/>
  <c r="K267" i="4"/>
  <c r="K429" i="4"/>
  <c r="O437" i="4"/>
  <c r="K498" i="4"/>
  <c r="K615" i="4"/>
  <c r="L70" i="5"/>
  <c r="K158" i="5"/>
  <c r="K229" i="5"/>
  <c r="J671" i="5"/>
  <c r="P275" i="6"/>
  <c r="N31" i="6"/>
  <c r="N29" i="6" s="1"/>
  <c r="K370" i="6"/>
  <c r="N34" i="6"/>
  <c r="N14" i="6" s="1"/>
  <c r="O457" i="6"/>
  <c r="O535" i="6"/>
  <c r="K158" i="7"/>
  <c r="K343" i="7"/>
  <c r="O347" i="7"/>
  <c r="K420" i="7"/>
  <c r="K473" i="7"/>
  <c r="K111" i="8"/>
  <c r="K249" i="8"/>
  <c r="K285" i="8"/>
  <c r="K455" i="8"/>
  <c r="O437" i="14"/>
  <c r="L32" i="14"/>
  <c r="L30" i="14" s="1"/>
  <c r="J111" i="1"/>
  <c r="J212" i="1"/>
  <c r="P314" i="2"/>
  <c r="L333" i="2"/>
  <c r="O333" i="2" s="1"/>
  <c r="K341" i="2"/>
  <c r="K428" i="2"/>
  <c r="O597" i="2"/>
  <c r="N55" i="3"/>
  <c r="N53" i="3" s="1"/>
  <c r="P53" i="3" s="1"/>
  <c r="K88" i="3"/>
  <c r="K108" i="3"/>
  <c r="K112" i="3"/>
  <c r="N273" i="3"/>
  <c r="N271" i="3" s="1"/>
  <c r="K533" i="3"/>
  <c r="L23" i="4"/>
  <c r="O23" i="4" s="1"/>
  <c r="N252" i="4"/>
  <c r="N250" i="4" s="1"/>
  <c r="K345" i="4"/>
  <c r="O349" i="4"/>
  <c r="I367" i="4"/>
  <c r="K367" i="4" s="1"/>
  <c r="K464" i="4"/>
  <c r="K560" i="4"/>
  <c r="K633" i="4"/>
  <c r="O649" i="4"/>
  <c r="L275" i="5"/>
  <c r="O275" i="5" s="1"/>
  <c r="O385" i="5"/>
  <c r="K416" i="5"/>
  <c r="O455" i="5"/>
  <c r="K533" i="5"/>
  <c r="K631" i="5"/>
  <c r="K111" i="6"/>
  <c r="K199" i="6"/>
  <c r="P254" i="6"/>
  <c r="K429" i="6"/>
  <c r="K597" i="6"/>
  <c r="K632" i="6"/>
  <c r="N273" i="7"/>
  <c r="N271" i="7" s="1"/>
  <c r="P271" i="7" s="1"/>
  <c r="K424" i="7"/>
  <c r="K428" i="7"/>
  <c r="K573" i="7"/>
  <c r="O580" i="7"/>
  <c r="O597" i="7"/>
  <c r="N96" i="8"/>
  <c r="N94" i="8" s="1"/>
  <c r="K189" i="8"/>
  <c r="K200" i="8"/>
  <c r="O354" i="8"/>
  <c r="O406" i="8"/>
  <c r="K435" i="8"/>
  <c r="N34" i="12"/>
  <c r="N14" i="12" s="1"/>
  <c r="L144" i="9"/>
  <c r="O144" i="9" s="1"/>
  <c r="K397" i="9"/>
  <c r="K449" i="9"/>
  <c r="K618" i="9"/>
  <c r="N32" i="10"/>
  <c r="N30" i="10" s="1"/>
  <c r="K81" i="11"/>
  <c r="N33" i="11"/>
  <c r="N13" i="11" s="1"/>
  <c r="K235" i="13"/>
  <c r="O347" i="13"/>
  <c r="K109" i="14"/>
  <c r="K401" i="14"/>
  <c r="P57" i="15"/>
  <c r="O535" i="15"/>
  <c r="K630" i="15"/>
  <c r="K149" i="16"/>
  <c r="K419" i="16"/>
  <c r="K423" i="16"/>
  <c r="K93" i="17"/>
  <c r="N142" i="17"/>
  <c r="N140" i="17" s="1"/>
  <c r="K466" i="17"/>
  <c r="O650" i="17"/>
  <c r="L24" i="18"/>
  <c r="O24" i="18" s="1"/>
  <c r="N273" i="18"/>
  <c r="N271" i="18" s="1"/>
  <c r="L314" i="18"/>
  <c r="L312" i="18" s="1"/>
  <c r="L310" i="18" s="1"/>
  <c r="N31" i="18"/>
  <c r="N29" i="18" s="1"/>
  <c r="O535" i="8"/>
  <c r="K425" i="9"/>
  <c r="K429" i="9"/>
  <c r="O582" i="9"/>
  <c r="N55" i="10"/>
  <c r="N53" i="10" s="1"/>
  <c r="K149" i="10"/>
  <c r="L333" i="10"/>
  <c r="O333" i="10" s="1"/>
  <c r="K345" i="10"/>
  <c r="K455" i="10"/>
  <c r="K547" i="10"/>
  <c r="K589" i="10"/>
  <c r="K350" i="11"/>
  <c r="K426" i="11"/>
  <c r="K430" i="11"/>
  <c r="O564" i="11"/>
  <c r="K93" i="12"/>
  <c r="N331" i="12"/>
  <c r="N329" i="12" s="1"/>
  <c r="K617" i="12"/>
  <c r="K449" i="13"/>
  <c r="K580" i="13"/>
  <c r="N142" i="14"/>
  <c r="N140" i="14" s="1"/>
  <c r="L254" i="14"/>
  <c r="O254" i="14" s="1"/>
  <c r="K350" i="14"/>
  <c r="K368" i="14"/>
  <c r="K372" i="14"/>
  <c r="K397" i="14"/>
  <c r="K533" i="14"/>
  <c r="O584" i="14"/>
  <c r="K634" i="14"/>
  <c r="L70" i="15"/>
  <c r="L68" i="15" s="1"/>
  <c r="L66" i="15" s="1"/>
  <c r="O349" i="15"/>
  <c r="N33" i="15"/>
  <c r="N13" i="15" s="1"/>
  <c r="K564" i="15"/>
  <c r="O49" i="16"/>
  <c r="L314" i="16"/>
  <c r="O314" i="16" s="1"/>
  <c r="N331" i="16"/>
  <c r="N329" i="16" s="1"/>
  <c r="K377" i="16"/>
  <c r="K497" i="16"/>
  <c r="O584" i="16"/>
  <c r="O597" i="16"/>
  <c r="L98" i="17"/>
  <c r="L96" i="17" s="1"/>
  <c r="L94" i="17" s="1"/>
  <c r="K343" i="17"/>
  <c r="O347" i="17"/>
  <c r="K372" i="17"/>
  <c r="K376" i="17"/>
  <c r="K533" i="17"/>
  <c r="O553" i="17"/>
  <c r="O564" i="17"/>
  <c r="K615" i="17"/>
  <c r="K632" i="17"/>
  <c r="N26" i="18"/>
  <c r="N16" i="18" s="1"/>
  <c r="K370" i="18"/>
  <c r="K593" i="18"/>
  <c r="N292" i="9"/>
  <c r="N290" i="9" s="1"/>
  <c r="N26" i="10"/>
  <c r="N16" i="10" s="1"/>
  <c r="K199" i="10"/>
  <c r="N252" i="10"/>
  <c r="N250" i="10" s="1"/>
  <c r="N292" i="10"/>
  <c r="N290" i="10" s="1"/>
  <c r="O380" i="10"/>
  <c r="K418" i="10"/>
  <c r="K573" i="10"/>
  <c r="O584" i="10"/>
  <c r="P45" i="11"/>
  <c r="L294" i="11"/>
  <c r="L292" i="11" s="1"/>
  <c r="K665" i="11"/>
  <c r="N55" i="12"/>
  <c r="N53" i="12" s="1"/>
  <c r="N120" i="12"/>
  <c r="N118" i="12" s="1"/>
  <c r="K341" i="12"/>
  <c r="K345" i="12"/>
  <c r="O401" i="12"/>
  <c r="K422" i="12"/>
  <c r="K426" i="12"/>
  <c r="K430" i="12"/>
  <c r="N273" i="13"/>
  <c r="N271" i="13" s="1"/>
  <c r="N312" i="13"/>
  <c r="N310" i="13" s="1"/>
  <c r="N331" i="13"/>
  <c r="N329" i="13" s="1"/>
  <c r="K630" i="13"/>
  <c r="N33" i="14"/>
  <c r="N13" i="14" s="1"/>
  <c r="K418" i="14"/>
  <c r="K422" i="14"/>
  <c r="K464" i="14"/>
  <c r="O533" i="14"/>
  <c r="K635" i="14"/>
  <c r="K402" i="15"/>
  <c r="K466" i="15"/>
  <c r="K343" i="16"/>
  <c r="N273" i="17"/>
  <c r="N271" i="17" s="1"/>
  <c r="K424" i="17"/>
  <c r="N222" i="18"/>
  <c r="N220" i="18" s="1"/>
  <c r="O404" i="18"/>
  <c r="K417" i="18"/>
  <c r="K498" i="8"/>
  <c r="K464" i="9"/>
  <c r="K580" i="9"/>
  <c r="O668" i="9"/>
  <c r="O380" i="12"/>
  <c r="P224" i="13"/>
  <c r="M252" i="13"/>
  <c r="P252" i="13" s="1"/>
  <c r="L333" i="13"/>
  <c r="O333" i="13" s="1"/>
  <c r="K341" i="13"/>
  <c r="K455" i="13"/>
  <c r="P45" i="14"/>
  <c r="K285" i="15"/>
  <c r="O599" i="15"/>
  <c r="P70" i="16"/>
  <c r="K164" i="16"/>
  <c r="K229" i="16"/>
  <c r="K432" i="16"/>
  <c r="K449" i="16"/>
  <c r="O533" i="16"/>
  <c r="K591" i="16"/>
  <c r="K176" i="17"/>
  <c r="K186" i="17"/>
  <c r="K396" i="17"/>
  <c r="K450" i="17"/>
  <c r="K551" i="17"/>
  <c r="O383" i="18"/>
  <c r="K564" i="18"/>
  <c r="O580" i="18"/>
  <c r="J671" i="8"/>
  <c r="N31" i="9"/>
  <c r="N29" i="9" s="1"/>
  <c r="O665" i="9"/>
  <c r="L144" i="10"/>
  <c r="O144" i="10" s="1"/>
  <c r="N273" i="10"/>
  <c r="P273" i="10" s="1"/>
  <c r="K398" i="10"/>
  <c r="O439" i="10"/>
  <c r="K466" i="10"/>
  <c r="K497" i="10"/>
  <c r="K533" i="10"/>
  <c r="O553" i="10"/>
  <c r="L275" i="11"/>
  <c r="L273" i="11" s="1"/>
  <c r="O535" i="11"/>
  <c r="O601" i="11"/>
  <c r="K132" i="12"/>
  <c r="J651" i="12"/>
  <c r="N26" i="13"/>
  <c r="N16" i="13" s="1"/>
  <c r="J651" i="13"/>
  <c r="K189" i="14"/>
  <c r="O352" i="14"/>
  <c r="K370" i="14"/>
  <c r="O455" i="14"/>
  <c r="K465" i="14"/>
  <c r="K381" i="15"/>
  <c r="K92" i="17"/>
  <c r="N312" i="17"/>
  <c r="N310" i="17" s="1"/>
  <c r="N96" i="18"/>
  <c r="N94" i="18" s="1"/>
  <c r="K289" i="18"/>
  <c r="K376" i="18"/>
  <c r="O380" i="18"/>
  <c r="K426" i="18"/>
  <c r="K430" i="18"/>
  <c r="K499" i="8"/>
  <c r="O537" i="8"/>
  <c r="K340" i="9"/>
  <c r="K396" i="9"/>
  <c r="K465" i="9"/>
  <c r="K564" i="9"/>
  <c r="K634" i="9"/>
  <c r="K64" i="10"/>
  <c r="P70" i="10"/>
  <c r="K201" i="10"/>
  <c r="K482" i="10"/>
  <c r="K498" i="10"/>
  <c r="L57" i="11"/>
  <c r="L55" i="11" s="1"/>
  <c r="K164" i="11"/>
  <c r="K201" i="11"/>
  <c r="P224" i="11"/>
  <c r="K328" i="11"/>
  <c r="K482" i="11"/>
  <c r="K631" i="11"/>
  <c r="K164" i="12"/>
  <c r="O347" i="12"/>
  <c r="K377" i="12"/>
  <c r="K381" i="12"/>
  <c r="K474" i="12"/>
  <c r="K482" i="12"/>
  <c r="K497" i="12"/>
  <c r="O665" i="12"/>
  <c r="P122" i="13"/>
  <c r="K189" i="13"/>
  <c r="K435" i="13"/>
  <c r="K328" i="14"/>
  <c r="K396" i="14"/>
  <c r="K481" i="14"/>
  <c r="K173" i="15"/>
  <c r="K189" i="15"/>
  <c r="L224" i="15"/>
  <c r="L222" i="15" s="1"/>
  <c r="L254" i="15"/>
  <c r="L252" i="15" s="1"/>
  <c r="O252" i="15" s="1"/>
  <c r="N273" i="15"/>
  <c r="N271" i="15" s="1"/>
  <c r="N292" i="15"/>
  <c r="N290" i="15" s="1"/>
  <c r="L333" i="15"/>
  <c r="L331" i="15" s="1"/>
  <c r="O404" i="15"/>
  <c r="K429" i="15"/>
  <c r="O437" i="15"/>
  <c r="N31" i="15"/>
  <c r="N11" i="15" s="1"/>
  <c r="N9" i="15" s="1"/>
  <c r="K65" i="16"/>
  <c r="L70" i="16"/>
  <c r="O70" i="16" s="1"/>
  <c r="K80" i="16"/>
  <c r="K84" i="16"/>
  <c r="K219" i="16"/>
  <c r="M252" i="16"/>
  <c r="P252" i="16" s="1"/>
  <c r="K418" i="16"/>
  <c r="K422" i="16"/>
  <c r="K547" i="16"/>
  <c r="P57" i="17"/>
  <c r="L224" i="17"/>
  <c r="O224" i="17" s="1"/>
  <c r="K249" i="17"/>
  <c r="P314" i="17"/>
  <c r="K375" i="17"/>
  <c r="K473" i="17"/>
  <c r="K481" i="17"/>
  <c r="K235" i="18"/>
  <c r="L254" i="18"/>
  <c r="L252" i="18" s="1"/>
  <c r="L250" i="18" s="1"/>
  <c r="K264" i="18"/>
  <c r="N331" i="18"/>
  <c r="N329" i="18" s="1"/>
  <c r="L34" i="18"/>
  <c r="O568" i="18"/>
  <c r="P122" i="2"/>
  <c r="K173" i="2"/>
  <c r="K200" i="2"/>
  <c r="L294" i="2"/>
  <c r="O294" i="2" s="1"/>
  <c r="L32" i="2"/>
  <c r="L30" i="2" s="1"/>
  <c r="K381" i="2"/>
  <c r="K423" i="2"/>
  <c r="K435" i="2"/>
  <c r="O455" i="2"/>
  <c r="O459" i="2"/>
  <c r="K465" i="2"/>
  <c r="K499" i="2"/>
  <c r="K631" i="2"/>
  <c r="M43" i="3"/>
  <c r="M41" i="3" s="1"/>
  <c r="L98" i="3"/>
  <c r="L96" i="3" s="1"/>
  <c r="N120" i="3"/>
  <c r="N118" i="3" s="1"/>
  <c r="N142" i="3"/>
  <c r="N140" i="3" s="1"/>
  <c r="P224" i="3"/>
  <c r="O347" i="3"/>
  <c r="N331" i="3"/>
  <c r="N329" i="3" s="1"/>
  <c r="K117" i="2"/>
  <c r="L122" i="2"/>
  <c r="O122" i="2" s="1"/>
  <c r="K132" i="2"/>
  <c r="K164" i="2"/>
  <c r="P224" i="2"/>
  <c r="K270" i="2"/>
  <c r="L275" i="2"/>
  <c r="O275" i="2" s="1"/>
  <c r="O385" i="2"/>
  <c r="K424" i="2"/>
  <c r="O439" i="2"/>
  <c r="K466" i="2"/>
  <c r="K474" i="2"/>
  <c r="K481" i="2"/>
  <c r="K619" i="2"/>
  <c r="K628" i="2"/>
  <c r="O102" i="3"/>
  <c r="K285" i="3"/>
  <c r="L333" i="3"/>
  <c r="O333" i="3" s="1"/>
  <c r="K340" i="3"/>
  <c r="O352" i="3"/>
  <c r="I374" i="1"/>
  <c r="J378" i="1"/>
  <c r="J427" i="1"/>
  <c r="L98" i="2"/>
  <c r="O98" i="2" s="1"/>
  <c r="K133" i="2"/>
  <c r="K380" i="2"/>
  <c r="K432" i="2"/>
  <c r="K449" i="2"/>
  <c r="O457" i="2"/>
  <c r="K482" i="2"/>
  <c r="K497" i="2"/>
  <c r="O566" i="2"/>
  <c r="K593" i="2"/>
  <c r="O599" i="2"/>
  <c r="K83" i="3"/>
  <c r="K200" i="3"/>
  <c r="K370" i="3"/>
  <c r="K424" i="3"/>
  <c r="K429" i="2"/>
  <c r="N252" i="3"/>
  <c r="N250" i="3" s="1"/>
  <c r="K199" i="2"/>
  <c r="O437" i="2"/>
  <c r="K450" i="2"/>
  <c r="K464" i="2"/>
  <c r="K498" i="2"/>
  <c r="N644" i="2"/>
  <c r="N640" i="2" s="1"/>
  <c r="N638" i="2" s="1"/>
  <c r="N636" i="2" s="1"/>
  <c r="K65" i="3"/>
  <c r="P98" i="3"/>
  <c r="K149" i="3"/>
  <c r="K229" i="3"/>
  <c r="K264" i="3"/>
  <c r="K589" i="3"/>
  <c r="K430" i="3"/>
  <c r="K435" i="3"/>
  <c r="K498" i="3"/>
  <c r="O566" i="3"/>
  <c r="K580" i="3"/>
  <c r="K628" i="3"/>
  <c r="K632" i="3"/>
  <c r="K81" i="4"/>
  <c r="K199" i="4"/>
  <c r="K204" i="4"/>
  <c r="K219" i="4"/>
  <c r="N222" i="4"/>
  <c r="N220" i="4" s="1"/>
  <c r="N292" i="4"/>
  <c r="N290" i="4" s="1"/>
  <c r="K376" i="4"/>
  <c r="O380" i="4"/>
  <c r="K418" i="4"/>
  <c r="K426" i="4"/>
  <c r="K450" i="4"/>
  <c r="K551" i="4"/>
  <c r="O568" i="4"/>
  <c r="K616" i="4"/>
  <c r="L33" i="5"/>
  <c r="O33" i="5" s="1"/>
  <c r="K93" i="5"/>
  <c r="N96" i="5"/>
  <c r="N94" i="5" s="1"/>
  <c r="N142" i="5"/>
  <c r="N140" i="5" s="1"/>
  <c r="P275" i="5"/>
  <c r="L314" i="5"/>
  <c r="L312" i="5" s="1"/>
  <c r="N33" i="5"/>
  <c r="N13" i="5" s="1"/>
  <c r="O437" i="5"/>
  <c r="K473" i="5"/>
  <c r="K497" i="5"/>
  <c r="K564" i="5"/>
  <c r="K573" i="5"/>
  <c r="K84" i="6"/>
  <c r="N96" i="6"/>
  <c r="N94" i="6" s="1"/>
  <c r="K164" i="6"/>
  <c r="N222" i="6"/>
  <c r="P222" i="6" s="1"/>
  <c r="N252" i="6"/>
  <c r="N250" i="6" s="1"/>
  <c r="L275" i="6"/>
  <c r="L273" i="6" s="1"/>
  <c r="L271" i="6" s="1"/>
  <c r="P333" i="6"/>
  <c r="K340" i="6"/>
  <c r="O385" i="6"/>
  <c r="K420" i="6"/>
  <c r="O435" i="6"/>
  <c r="O439" i="6"/>
  <c r="K464" i="6"/>
  <c r="J610" i="1"/>
  <c r="J651" i="6"/>
  <c r="K651" i="6" s="1"/>
  <c r="N588" i="1"/>
  <c r="J241" i="1"/>
  <c r="J480" i="1"/>
  <c r="N581" i="1"/>
  <c r="I625" i="1"/>
  <c r="O435" i="3"/>
  <c r="O439" i="3"/>
  <c r="J468" i="1"/>
  <c r="O533" i="3"/>
  <c r="O537" i="3"/>
  <c r="K573" i="3"/>
  <c r="K620" i="3"/>
  <c r="I633" i="1"/>
  <c r="J659" i="1"/>
  <c r="K86" i="4"/>
  <c r="K92" i="4"/>
  <c r="K138" i="4"/>
  <c r="L144" i="4"/>
  <c r="O144" i="4" s="1"/>
  <c r="K200" i="4"/>
  <c r="J209" i="1"/>
  <c r="K249" i="4"/>
  <c r="L254" i="4"/>
  <c r="O254" i="4" s="1"/>
  <c r="J320" i="1"/>
  <c r="K328" i="4"/>
  <c r="N331" i="4"/>
  <c r="N329" i="4" s="1"/>
  <c r="K340" i="4"/>
  <c r="K349" i="4"/>
  <c r="O352" i="4"/>
  <c r="J377" i="1"/>
  <c r="K381" i="4"/>
  <c r="O385" i="4"/>
  <c r="K419" i="4"/>
  <c r="K423" i="4"/>
  <c r="N33" i="4"/>
  <c r="N13" i="4" s="1"/>
  <c r="K497" i="4"/>
  <c r="K589" i="4"/>
  <c r="N648" i="1"/>
  <c r="J652" i="1"/>
  <c r="J661" i="1"/>
  <c r="L34" i="5"/>
  <c r="J64" i="1"/>
  <c r="M68" i="5"/>
  <c r="P68" i="5" s="1"/>
  <c r="K108" i="5"/>
  <c r="L124" i="1"/>
  <c r="K132" i="5"/>
  <c r="K164" i="5"/>
  <c r="K235" i="5"/>
  <c r="L254" i="5"/>
  <c r="O254" i="5" s="1"/>
  <c r="K285" i="5"/>
  <c r="K381" i="5"/>
  <c r="K474" i="5"/>
  <c r="O564" i="5"/>
  <c r="O568" i="5"/>
  <c r="O582" i="5"/>
  <c r="K591" i="5"/>
  <c r="K595" i="5"/>
  <c r="J621" i="1"/>
  <c r="P45" i="6"/>
  <c r="K85" i="6"/>
  <c r="K328" i="6"/>
  <c r="K341" i="6"/>
  <c r="K345" i="6"/>
  <c r="O349" i="6"/>
  <c r="K396" i="6"/>
  <c r="O404" i="6"/>
  <c r="K421" i="6"/>
  <c r="K424" i="6"/>
  <c r="K432" i="6"/>
  <c r="K449" i="6"/>
  <c r="K498" i="6"/>
  <c r="K564" i="6"/>
  <c r="O566" i="6"/>
  <c r="P337" i="9"/>
  <c r="M26" i="9"/>
  <c r="M16" i="9" s="1"/>
  <c r="N651" i="1"/>
  <c r="K111" i="4"/>
  <c r="N120" i="4"/>
  <c r="N118" i="4" s="1"/>
  <c r="K164" i="4"/>
  <c r="K216" i="4"/>
  <c r="K264" i="4"/>
  <c r="L333" i="4"/>
  <c r="O333" i="4" s="1"/>
  <c r="K431" i="4"/>
  <c r="K465" i="4"/>
  <c r="O535" i="4"/>
  <c r="I620" i="1"/>
  <c r="K623" i="1" s="1"/>
  <c r="N222" i="5"/>
  <c r="P222" i="5" s="1"/>
  <c r="K423" i="5"/>
  <c r="K427" i="5"/>
  <c r="K481" i="5"/>
  <c r="L45" i="6"/>
  <c r="O45" i="6" s="1"/>
  <c r="P144" i="6"/>
  <c r="K219" i="6"/>
  <c r="P224" i="6"/>
  <c r="N31" i="3"/>
  <c r="N29" i="3" s="1"/>
  <c r="L23" i="6"/>
  <c r="O23" i="6" s="1"/>
  <c r="M252" i="6"/>
  <c r="M250" i="6" s="1"/>
  <c r="K350" i="6"/>
  <c r="O383" i="6"/>
  <c r="K397" i="6"/>
  <c r="O401" i="6"/>
  <c r="K422" i="6"/>
  <c r="K473" i="6"/>
  <c r="K482" i="3"/>
  <c r="O568" i="3"/>
  <c r="I614" i="1"/>
  <c r="I618" i="1"/>
  <c r="K621" i="3"/>
  <c r="J625" i="1"/>
  <c r="K108" i="4"/>
  <c r="K229" i="4"/>
  <c r="P275" i="4"/>
  <c r="P337" i="4"/>
  <c r="K396" i="4"/>
  <c r="K401" i="4"/>
  <c r="K420" i="4"/>
  <c r="I617" i="1"/>
  <c r="N68" i="5"/>
  <c r="N66" i="5" s="1"/>
  <c r="O347" i="5"/>
  <c r="N34" i="5"/>
  <c r="N14" i="5" s="1"/>
  <c r="K432" i="5"/>
  <c r="K464" i="5"/>
  <c r="K499" i="5"/>
  <c r="O535" i="5"/>
  <c r="K589" i="5"/>
  <c r="J596" i="1"/>
  <c r="N602" i="1"/>
  <c r="K628" i="5"/>
  <c r="K65" i="6"/>
  <c r="O102" i="6"/>
  <c r="L224" i="6"/>
  <c r="O224" i="6" s="1"/>
  <c r="K265" i="6"/>
  <c r="L314" i="6"/>
  <c r="O314" i="6" s="1"/>
  <c r="N331" i="6"/>
  <c r="N329" i="6" s="1"/>
  <c r="O457" i="3"/>
  <c r="O535" i="3"/>
  <c r="K595" i="3"/>
  <c r="K635" i="3"/>
  <c r="J676" i="1"/>
  <c r="N55" i="4"/>
  <c r="N53" i="4" s="1"/>
  <c r="P102" i="4"/>
  <c r="K213" i="4"/>
  <c r="L275" i="4"/>
  <c r="O275" i="4" s="1"/>
  <c r="K285" i="4"/>
  <c r="K350" i="4"/>
  <c r="O383" i="4"/>
  <c r="K417" i="4"/>
  <c r="K421" i="4"/>
  <c r="K425" i="4"/>
  <c r="N567" i="1"/>
  <c r="J651" i="4"/>
  <c r="K651" i="4" s="1"/>
  <c r="K663" i="4"/>
  <c r="K92" i="5"/>
  <c r="P224" i="5"/>
  <c r="K341" i="5"/>
  <c r="K465" i="5"/>
  <c r="O580" i="5"/>
  <c r="K597" i="5"/>
  <c r="O599" i="5"/>
  <c r="J653" i="1"/>
  <c r="N665" i="1"/>
  <c r="L57" i="6"/>
  <c r="L55" i="6" s="1"/>
  <c r="L53" i="6" s="1"/>
  <c r="K133" i="6"/>
  <c r="K200" i="6"/>
  <c r="K266" i="6"/>
  <c r="K343" i="6"/>
  <c r="K376" i="6"/>
  <c r="O380" i="6"/>
  <c r="O406" i="6"/>
  <c r="K455" i="6"/>
  <c r="N557" i="1"/>
  <c r="J174" i="1"/>
  <c r="J189" i="1"/>
  <c r="O537" i="6"/>
  <c r="K573" i="6"/>
  <c r="O599" i="6"/>
  <c r="K650" i="6"/>
  <c r="K81" i="7"/>
  <c r="J163" i="1"/>
  <c r="K173" i="7"/>
  <c r="K204" i="7"/>
  <c r="P224" i="7"/>
  <c r="L314" i="7"/>
  <c r="O314" i="7" s="1"/>
  <c r="K401" i="7"/>
  <c r="K449" i="7"/>
  <c r="K533" i="7"/>
  <c r="K580" i="7"/>
  <c r="K589" i="7"/>
  <c r="O599" i="7"/>
  <c r="L122" i="8"/>
  <c r="O122" i="8" s="1"/>
  <c r="K132" i="8"/>
  <c r="K265" i="8"/>
  <c r="K270" i="8"/>
  <c r="N312" i="8"/>
  <c r="N310" i="8" s="1"/>
  <c r="O380" i="8"/>
  <c r="K466" i="8"/>
  <c r="K573" i="8"/>
  <c r="O580" i="8"/>
  <c r="K632" i="8"/>
  <c r="N96" i="9"/>
  <c r="N94" i="9" s="1"/>
  <c r="K199" i="9"/>
  <c r="K235" i="9"/>
  <c r="L294" i="9"/>
  <c r="O294" i="9" s="1"/>
  <c r="P314" i="9"/>
  <c r="K345" i="9"/>
  <c r="O349" i="9"/>
  <c r="K375" i="9"/>
  <c r="K380" i="9"/>
  <c r="K430" i="9"/>
  <c r="K435" i="9"/>
  <c r="O457" i="9"/>
  <c r="O584" i="9"/>
  <c r="O651" i="9"/>
  <c r="K665" i="9"/>
  <c r="L33" i="10"/>
  <c r="O33" i="10" s="1"/>
  <c r="L23" i="10"/>
  <c r="O23" i="10" s="1"/>
  <c r="L70" i="10"/>
  <c r="L68" i="10" s="1"/>
  <c r="K80" i="10"/>
  <c r="K87" i="10"/>
  <c r="N96" i="10"/>
  <c r="N94" i="10" s="1"/>
  <c r="K270" i="10"/>
  <c r="L275" i="10"/>
  <c r="O275" i="10" s="1"/>
  <c r="P294" i="10"/>
  <c r="K396" i="10"/>
  <c r="K416" i="10"/>
  <c r="O459" i="10"/>
  <c r="K629" i="10"/>
  <c r="L24" i="11"/>
  <c r="O24" i="11" s="1"/>
  <c r="K85" i="11"/>
  <c r="N55" i="7"/>
  <c r="N53" i="7" s="1"/>
  <c r="K110" i="7"/>
  <c r="K164" i="7"/>
  <c r="K189" i="7"/>
  <c r="K200" i="7"/>
  <c r="L224" i="7"/>
  <c r="O224" i="7" s="1"/>
  <c r="K270" i="7"/>
  <c r="K427" i="7"/>
  <c r="K564" i="7"/>
  <c r="K597" i="7"/>
  <c r="K628" i="7"/>
  <c r="K82" i="8"/>
  <c r="K112" i="8"/>
  <c r="P144" i="8"/>
  <c r="K173" i="8"/>
  <c r="K204" i="8"/>
  <c r="K215" i="8"/>
  <c r="L314" i="8"/>
  <c r="O314" i="8" s="1"/>
  <c r="O533" i="8"/>
  <c r="K620" i="8"/>
  <c r="P144" i="9"/>
  <c r="L314" i="9"/>
  <c r="O314" i="9" s="1"/>
  <c r="O383" i="9"/>
  <c r="K427" i="9"/>
  <c r="K455" i="9"/>
  <c r="P98" i="10"/>
  <c r="L122" i="10"/>
  <c r="O122" i="10" s="1"/>
  <c r="K624" i="8"/>
  <c r="N644" i="9"/>
  <c r="N640" i="9" s="1"/>
  <c r="N638" i="9" s="1"/>
  <c r="N636" i="9" s="1"/>
  <c r="N331" i="10"/>
  <c r="N329" i="10" s="1"/>
  <c r="O383" i="10"/>
  <c r="N33" i="10"/>
  <c r="N13" i="10" s="1"/>
  <c r="K560" i="10"/>
  <c r="O582" i="10"/>
  <c r="K621" i="10"/>
  <c r="P275" i="7"/>
  <c r="K482" i="7"/>
  <c r="J651" i="7"/>
  <c r="N43" i="8"/>
  <c r="N41" i="8" s="1"/>
  <c r="L24" i="8"/>
  <c r="O24" i="8" s="1"/>
  <c r="O568" i="8"/>
  <c r="N120" i="9"/>
  <c r="N118" i="9" s="1"/>
  <c r="K420" i="9"/>
  <c r="K591" i="9"/>
  <c r="O601" i="9"/>
  <c r="O404" i="10"/>
  <c r="K533" i="6"/>
  <c r="K633" i="6"/>
  <c r="K649" i="6"/>
  <c r="K663" i="6"/>
  <c r="L57" i="7"/>
  <c r="O57" i="7" s="1"/>
  <c r="K93" i="7"/>
  <c r="M142" i="7"/>
  <c r="M140" i="7" s="1"/>
  <c r="K149" i="7"/>
  <c r="K235" i="7"/>
  <c r="L275" i="7"/>
  <c r="O275" i="7" s="1"/>
  <c r="K285" i="7"/>
  <c r="K376" i="7"/>
  <c r="O380" i="7"/>
  <c r="K398" i="7"/>
  <c r="K402" i="7"/>
  <c r="K421" i="7"/>
  <c r="O537" i="7"/>
  <c r="O568" i="7"/>
  <c r="J633" i="1"/>
  <c r="J646" i="1"/>
  <c r="L70" i="8"/>
  <c r="O70" i="8" s="1"/>
  <c r="K110" i="8"/>
  <c r="K158" i="8"/>
  <c r="K267" i="8"/>
  <c r="O349" i="8"/>
  <c r="K396" i="8"/>
  <c r="K401" i="8"/>
  <c r="K420" i="8"/>
  <c r="K423" i="8"/>
  <c r="N33" i="8"/>
  <c r="N13" i="8" s="1"/>
  <c r="K482" i="8"/>
  <c r="K497" i="8"/>
  <c r="K630" i="8"/>
  <c r="K634" i="8"/>
  <c r="L33" i="9"/>
  <c r="O33" i="9" s="1"/>
  <c r="L70" i="9"/>
  <c r="L68" i="9" s="1"/>
  <c r="O68" i="9" s="1"/>
  <c r="L122" i="9"/>
  <c r="O122" i="9" s="1"/>
  <c r="K164" i="9"/>
  <c r="P224" i="9"/>
  <c r="N312" i="9"/>
  <c r="N310" i="9" s="1"/>
  <c r="N33" i="9"/>
  <c r="N13" i="9" s="1"/>
  <c r="K398" i="9"/>
  <c r="K432" i="9"/>
  <c r="O537" i="9"/>
  <c r="K617" i="9"/>
  <c r="K200" i="10"/>
  <c r="P254" i="10"/>
  <c r="K474" i="10"/>
  <c r="O551" i="10"/>
  <c r="K595" i="10"/>
  <c r="K616" i="10"/>
  <c r="K635" i="10"/>
  <c r="N96" i="11"/>
  <c r="N94" i="11" s="1"/>
  <c r="K665" i="6"/>
  <c r="K80" i="7"/>
  <c r="K108" i="7"/>
  <c r="K112" i="7"/>
  <c r="N120" i="7"/>
  <c r="N118" i="7" s="1"/>
  <c r="K425" i="7"/>
  <c r="O455" i="7"/>
  <c r="O459" i="7"/>
  <c r="K465" i="7"/>
  <c r="K547" i="7"/>
  <c r="K591" i="7"/>
  <c r="K595" i="7"/>
  <c r="K634" i="7"/>
  <c r="O582" i="7"/>
  <c r="K612" i="7"/>
  <c r="P45" i="8"/>
  <c r="P98" i="8"/>
  <c r="K138" i="8"/>
  <c r="K328" i="8"/>
  <c r="K421" i="8"/>
  <c r="N34" i="8"/>
  <c r="N14" i="8" s="1"/>
  <c r="N32" i="8"/>
  <c r="N30" i="8" s="1"/>
  <c r="K589" i="8"/>
  <c r="K593" i="8"/>
  <c r="L98" i="9"/>
  <c r="O98" i="9" s="1"/>
  <c r="K349" i="9"/>
  <c r="O352" i="9"/>
  <c r="K370" i="9"/>
  <c r="O406" i="9"/>
  <c r="K418" i="9"/>
  <c r="K422" i="9"/>
  <c r="K497" i="9"/>
  <c r="K573" i="9"/>
  <c r="K593" i="9"/>
  <c r="K628" i="9"/>
  <c r="K632" i="9"/>
  <c r="O650" i="9"/>
  <c r="J651" i="9"/>
  <c r="K651" i="9" s="1"/>
  <c r="K668" i="9"/>
  <c r="K86" i="10"/>
  <c r="K340" i="10"/>
  <c r="K381" i="10"/>
  <c r="O385" i="10"/>
  <c r="K435" i="10"/>
  <c r="L254" i="7"/>
  <c r="O254" i="7" s="1"/>
  <c r="K381" i="7"/>
  <c r="J131" i="1"/>
  <c r="J229" i="1"/>
  <c r="J281" i="1"/>
  <c r="J368" i="1"/>
  <c r="J432" i="1"/>
  <c r="J88" i="1"/>
  <c r="J112" i="1"/>
  <c r="J186" i="1"/>
  <c r="J249" i="1"/>
  <c r="L24" i="9"/>
  <c r="O24" i="9" s="1"/>
  <c r="J264" i="1"/>
  <c r="L70" i="11"/>
  <c r="L68" i="11" s="1"/>
  <c r="L66" i="11" s="1"/>
  <c r="K80" i="11"/>
  <c r="L122" i="11"/>
  <c r="O122" i="11" s="1"/>
  <c r="K132" i="11"/>
  <c r="L144" i="11"/>
  <c r="O144" i="11" s="1"/>
  <c r="O337" i="11"/>
  <c r="K345" i="11"/>
  <c r="O349" i="11"/>
  <c r="N34" i="11"/>
  <c r="N14" i="11" s="1"/>
  <c r="O459" i="11"/>
  <c r="K465" i="11"/>
  <c r="K497" i="11"/>
  <c r="N31" i="11"/>
  <c r="N11" i="11" s="1"/>
  <c r="N9" i="11" s="1"/>
  <c r="O582" i="11"/>
  <c r="K628" i="11"/>
  <c r="N644" i="11"/>
  <c r="N640" i="11" s="1"/>
  <c r="N638" i="11" s="1"/>
  <c r="N636" i="11" s="1"/>
  <c r="K113" i="12"/>
  <c r="L145" i="1"/>
  <c r="J156" i="1"/>
  <c r="J162" i="1"/>
  <c r="K199" i="12"/>
  <c r="K285" i="12"/>
  <c r="L296" i="1"/>
  <c r="J304" i="1"/>
  <c r="L314" i="12"/>
  <c r="O314" i="12" s="1"/>
  <c r="K349" i="12"/>
  <c r="I370" i="1"/>
  <c r="O385" i="12"/>
  <c r="K420" i="12"/>
  <c r="K424" i="12"/>
  <c r="K428" i="12"/>
  <c r="K432" i="12"/>
  <c r="K466" i="12"/>
  <c r="K481" i="12"/>
  <c r="K612" i="12"/>
  <c r="K616" i="12"/>
  <c r="N650" i="1"/>
  <c r="M57" i="1"/>
  <c r="J81" i="1"/>
  <c r="J115" i="1"/>
  <c r="K173" i="13"/>
  <c r="K200" i="13"/>
  <c r="K219" i="13"/>
  <c r="K368" i="13"/>
  <c r="K376" i="13"/>
  <c r="O380" i="13"/>
  <c r="K422" i="13"/>
  <c r="K426" i="13"/>
  <c r="K498" i="13"/>
  <c r="O533" i="13"/>
  <c r="O564" i="13"/>
  <c r="O580" i="13"/>
  <c r="K593" i="13"/>
  <c r="O599" i="13"/>
  <c r="M122" i="1"/>
  <c r="J130" i="1"/>
  <c r="J238" i="1"/>
  <c r="J246" i="1"/>
  <c r="K343" i="14"/>
  <c r="K381" i="14"/>
  <c r="O385" i="14"/>
  <c r="K421" i="14"/>
  <c r="L45" i="18"/>
  <c r="O45" i="18" s="1"/>
  <c r="K663" i="18"/>
  <c r="N273" i="11"/>
  <c r="N271" i="11" s="1"/>
  <c r="N43" i="12"/>
  <c r="N41" i="12" s="1"/>
  <c r="N55" i="13"/>
  <c r="N53" i="13" s="1"/>
  <c r="K265" i="11"/>
  <c r="K375" i="11"/>
  <c r="O349" i="12"/>
  <c r="K449" i="12"/>
  <c r="O457" i="12"/>
  <c r="O564" i="12"/>
  <c r="O568" i="12"/>
  <c r="N31" i="12"/>
  <c r="N29" i="12" s="1"/>
  <c r="K629" i="12"/>
  <c r="O537" i="13"/>
  <c r="L224" i="14"/>
  <c r="O224" i="14" s="1"/>
  <c r="K340" i="14"/>
  <c r="K349" i="14"/>
  <c r="O599" i="18"/>
  <c r="L32" i="18"/>
  <c r="L30" i="18" s="1"/>
  <c r="K621" i="18"/>
  <c r="K620" i="18"/>
  <c r="N26" i="11"/>
  <c r="N16" i="11" s="1"/>
  <c r="N292" i="11"/>
  <c r="N290" i="11" s="1"/>
  <c r="K429" i="12"/>
  <c r="O437" i="12"/>
  <c r="K164" i="13"/>
  <c r="L275" i="13"/>
  <c r="L273" i="13" s="1"/>
  <c r="K416" i="13"/>
  <c r="K423" i="13"/>
  <c r="O435" i="13"/>
  <c r="O455" i="13"/>
  <c r="K597" i="13"/>
  <c r="P314" i="14"/>
  <c r="I367" i="14"/>
  <c r="K367" i="14" s="1"/>
  <c r="L33" i="15"/>
  <c r="O33" i="15" s="1"/>
  <c r="K64" i="11"/>
  <c r="K340" i="11"/>
  <c r="O347" i="11"/>
  <c r="K372" i="11"/>
  <c r="K533" i="11"/>
  <c r="O580" i="11"/>
  <c r="K111" i="12"/>
  <c r="K149" i="12"/>
  <c r="P254" i="12"/>
  <c r="K343" i="12"/>
  <c r="O354" i="12"/>
  <c r="K368" i="12"/>
  <c r="L33" i="12"/>
  <c r="O33" i="12" s="1"/>
  <c r="K418" i="12"/>
  <c r="K450" i="12"/>
  <c r="K464" i="12"/>
  <c r="K498" i="12"/>
  <c r="O535" i="12"/>
  <c r="K625" i="12"/>
  <c r="K634" i="12"/>
  <c r="N96" i="13"/>
  <c r="N94" i="13" s="1"/>
  <c r="L122" i="13"/>
  <c r="L120" i="13" s="1"/>
  <c r="K158" i="13"/>
  <c r="K401" i="13"/>
  <c r="O404" i="13"/>
  <c r="K428" i="13"/>
  <c r="K466" i="13"/>
  <c r="K473" i="13"/>
  <c r="K481" i="13"/>
  <c r="K591" i="13"/>
  <c r="O601" i="13"/>
  <c r="K621" i="13"/>
  <c r="J671" i="13"/>
  <c r="L294" i="14"/>
  <c r="L292" i="14" s="1"/>
  <c r="O292" i="14" s="1"/>
  <c r="O383" i="14"/>
  <c r="L32" i="17"/>
  <c r="K397" i="18"/>
  <c r="N331" i="11"/>
  <c r="N329" i="11" s="1"/>
  <c r="K618" i="12"/>
  <c r="N31" i="13"/>
  <c r="N29" i="13" s="1"/>
  <c r="N55" i="14"/>
  <c r="N53" i="14" s="1"/>
  <c r="M331" i="16"/>
  <c r="M329" i="16" s="1"/>
  <c r="P333" i="16"/>
  <c r="O537" i="16"/>
  <c r="L34" i="16"/>
  <c r="P144" i="11"/>
  <c r="N252" i="11"/>
  <c r="N250" i="11" s="1"/>
  <c r="K267" i="11"/>
  <c r="O352" i="11"/>
  <c r="K370" i="11"/>
  <c r="O385" i="11"/>
  <c r="K435" i="11"/>
  <c r="K595" i="11"/>
  <c r="N68" i="12"/>
  <c r="N66" i="12" s="1"/>
  <c r="K108" i="12"/>
  <c r="K112" i="12"/>
  <c r="L122" i="12"/>
  <c r="O122" i="12" s="1"/>
  <c r="P144" i="12"/>
  <c r="N222" i="12"/>
  <c r="P222" i="12" s="1"/>
  <c r="N273" i="12"/>
  <c r="N271" i="12" s="1"/>
  <c r="P333" i="12"/>
  <c r="K398" i="12"/>
  <c r="K402" i="12"/>
  <c r="K419" i="12"/>
  <c r="K431" i="12"/>
  <c r="O435" i="12"/>
  <c r="O459" i="12"/>
  <c r="K465" i="12"/>
  <c r="K499" i="12"/>
  <c r="K533" i="12"/>
  <c r="K611" i="12"/>
  <c r="K615" i="12"/>
  <c r="K635" i="12"/>
  <c r="K199" i="13"/>
  <c r="K229" i="13"/>
  <c r="L294" i="13"/>
  <c r="O294" i="13" s="1"/>
  <c r="N33" i="13"/>
  <c r="N13" i="13" s="1"/>
  <c r="K380" i="13"/>
  <c r="O383" i="13"/>
  <c r="K397" i="13"/>
  <c r="O401" i="13"/>
  <c r="K429" i="13"/>
  <c r="O457" i="13"/>
  <c r="K482" i="13"/>
  <c r="K497" i="13"/>
  <c r="O566" i="13"/>
  <c r="O582" i="13"/>
  <c r="K635" i="13"/>
  <c r="L70" i="14"/>
  <c r="O70" i="14" s="1"/>
  <c r="K113" i="14"/>
  <c r="O354" i="14"/>
  <c r="O380" i="14"/>
  <c r="M312" i="15"/>
  <c r="M310" i="15" s="1"/>
  <c r="P310" i="15" s="1"/>
  <c r="P314" i="15"/>
  <c r="N292" i="18"/>
  <c r="P294" i="11"/>
  <c r="K619" i="12"/>
  <c r="L24" i="13"/>
  <c r="O24" i="13" s="1"/>
  <c r="M96" i="15"/>
  <c r="P96" i="15" s="1"/>
  <c r="P98" i="15"/>
  <c r="N32" i="16"/>
  <c r="N30" i="16" s="1"/>
  <c r="N355" i="1"/>
  <c r="J364" i="1"/>
  <c r="J369" i="1"/>
  <c r="J373" i="1"/>
  <c r="K428" i="14"/>
  <c r="K432" i="14"/>
  <c r="J483" i="1"/>
  <c r="K564" i="14"/>
  <c r="O580" i="14"/>
  <c r="K593" i="14"/>
  <c r="K597" i="14"/>
  <c r="O599" i="14"/>
  <c r="N605" i="1"/>
  <c r="J612" i="1"/>
  <c r="K80" i="15"/>
  <c r="N96" i="15"/>
  <c r="N94" i="15" s="1"/>
  <c r="M252" i="15"/>
  <c r="P252" i="15" s="1"/>
  <c r="K377" i="15"/>
  <c r="K418" i="15"/>
  <c r="K497" i="15"/>
  <c r="O601" i="15"/>
  <c r="I626" i="1"/>
  <c r="P144" i="16"/>
  <c r="K285" i="16"/>
  <c r="K328" i="16"/>
  <c r="K340" i="16"/>
  <c r="O352" i="16"/>
  <c r="K370" i="16"/>
  <c r="K398" i="16"/>
  <c r="K482" i="16"/>
  <c r="K108" i="17"/>
  <c r="K112" i="17"/>
  <c r="L122" i="17"/>
  <c r="O122" i="17" s="1"/>
  <c r="K328" i="17"/>
  <c r="L333" i="17"/>
  <c r="L331" i="17" s="1"/>
  <c r="K349" i="17"/>
  <c r="K370" i="17"/>
  <c r="K422" i="17"/>
  <c r="K425" i="17"/>
  <c r="K616" i="17"/>
  <c r="K65" i="18"/>
  <c r="K82" i="18"/>
  <c r="K86" i="18"/>
  <c r="L123" i="1"/>
  <c r="K219" i="18"/>
  <c r="O347" i="18"/>
  <c r="N401" i="1"/>
  <c r="L405" i="1"/>
  <c r="O405" i="1" s="1"/>
  <c r="K418" i="18"/>
  <c r="K421" i="18"/>
  <c r="K425" i="18"/>
  <c r="N462" i="1"/>
  <c r="J485" i="1"/>
  <c r="J514" i="1"/>
  <c r="K629" i="18"/>
  <c r="K633" i="18"/>
  <c r="O651" i="18"/>
  <c r="J668" i="1"/>
  <c r="N671" i="1"/>
  <c r="M292" i="16"/>
  <c r="P292" i="16" s="1"/>
  <c r="O406" i="17"/>
  <c r="K435" i="17"/>
  <c r="O455" i="17"/>
  <c r="K465" i="17"/>
  <c r="K499" i="17"/>
  <c r="O533" i="17"/>
  <c r="O537" i="17"/>
  <c r="K631" i="17"/>
  <c r="K635" i="17"/>
  <c r="L57" i="18"/>
  <c r="L55" i="18" s="1"/>
  <c r="N142" i="18"/>
  <c r="N140" i="18" s="1"/>
  <c r="K173" i="18"/>
  <c r="K267" i="18"/>
  <c r="K398" i="18"/>
  <c r="N32" i="18"/>
  <c r="N30" i="18" s="1"/>
  <c r="O584" i="18"/>
  <c r="O668" i="18"/>
  <c r="K425" i="14"/>
  <c r="K449" i="14"/>
  <c r="K473" i="14"/>
  <c r="K630" i="14"/>
  <c r="L144" i="15"/>
  <c r="O144" i="15" s="1"/>
  <c r="L314" i="15"/>
  <c r="O314" i="15" s="1"/>
  <c r="O337" i="15"/>
  <c r="K341" i="15"/>
  <c r="K345" i="15"/>
  <c r="K349" i="15"/>
  <c r="O352" i="15"/>
  <c r="O459" i="15"/>
  <c r="K465" i="15"/>
  <c r="K533" i="15"/>
  <c r="K615" i="15"/>
  <c r="K628" i="15"/>
  <c r="K632" i="15"/>
  <c r="O650" i="15"/>
  <c r="J651" i="15"/>
  <c r="K651" i="15" s="1"/>
  <c r="O671" i="15"/>
  <c r="L45" i="16"/>
  <c r="O45" i="16" s="1"/>
  <c r="K132" i="16"/>
  <c r="L144" i="16"/>
  <c r="L142" i="16" s="1"/>
  <c r="L254" i="16"/>
  <c r="O254" i="16" s="1"/>
  <c r="N312" i="16"/>
  <c r="N310" i="16" s="1"/>
  <c r="K345" i="16"/>
  <c r="O349" i="16"/>
  <c r="I367" i="16"/>
  <c r="K367" i="16" s="1"/>
  <c r="O439" i="16"/>
  <c r="O455" i="16"/>
  <c r="O582" i="16"/>
  <c r="O601" i="16"/>
  <c r="N43" i="17"/>
  <c r="N41" i="17" s="1"/>
  <c r="N222" i="17"/>
  <c r="N220" i="17" s="1"/>
  <c r="P254" i="17"/>
  <c r="N31" i="17"/>
  <c r="N29" i="17" s="1"/>
  <c r="N644" i="17"/>
  <c r="N640" i="17" s="1"/>
  <c r="N638" i="17" s="1"/>
  <c r="N636" i="17" s="1"/>
  <c r="K650" i="18"/>
  <c r="N96" i="17"/>
  <c r="N94" i="17" s="1"/>
  <c r="K309" i="18"/>
  <c r="L333" i="18"/>
  <c r="O333" i="18" s="1"/>
  <c r="K450" i="18"/>
  <c r="O564" i="18"/>
  <c r="K426" i="14"/>
  <c r="K430" i="14"/>
  <c r="K435" i="14"/>
  <c r="K551" i="14"/>
  <c r="O568" i="14"/>
  <c r="O582" i="14"/>
  <c r="K64" i="15"/>
  <c r="K375" i="15"/>
  <c r="K380" i="15"/>
  <c r="K416" i="15"/>
  <c r="N34" i="15"/>
  <c r="N14" i="15" s="1"/>
  <c r="K482" i="15"/>
  <c r="O537" i="15"/>
  <c r="K573" i="15"/>
  <c r="K633" i="15"/>
  <c r="K133" i="16"/>
  <c r="K158" i="16"/>
  <c r="K350" i="16"/>
  <c r="O354" i="16"/>
  <c r="K368" i="16"/>
  <c r="K375" i="16"/>
  <c r="K416" i="16"/>
  <c r="K428" i="16"/>
  <c r="O661" i="16"/>
  <c r="K110" i="17"/>
  <c r="K229" i="17"/>
  <c r="L254" i="17"/>
  <c r="L252" i="17" s="1"/>
  <c r="L250" i="17" s="1"/>
  <c r="K420" i="17"/>
  <c r="K474" i="17"/>
  <c r="K612" i="17"/>
  <c r="K619" i="17"/>
  <c r="K628" i="17"/>
  <c r="M96" i="18"/>
  <c r="M94" i="18" s="1"/>
  <c r="K110" i="18"/>
  <c r="K229" i="18"/>
  <c r="L294" i="18"/>
  <c r="L292" i="18" s="1"/>
  <c r="K416" i="18"/>
  <c r="O455" i="18"/>
  <c r="K465" i="18"/>
  <c r="O582" i="18"/>
  <c r="K591" i="18"/>
  <c r="K595" i="18"/>
  <c r="O601" i="18"/>
  <c r="K614" i="18"/>
  <c r="K635" i="18"/>
  <c r="L24" i="15"/>
  <c r="O24" i="15" s="1"/>
  <c r="N142" i="15"/>
  <c r="N140" i="15" s="1"/>
  <c r="K473" i="15"/>
  <c r="N222" i="16"/>
  <c r="N220" i="16" s="1"/>
  <c r="K417" i="16"/>
  <c r="K425" i="16"/>
  <c r="K466" i="16"/>
  <c r="K473" i="16"/>
  <c r="K499" i="16"/>
  <c r="O599" i="16"/>
  <c r="K632" i="16"/>
  <c r="P98" i="17"/>
  <c r="K428" i="17"/>
  <c r="K432" i="17"/>
  <c r="K482" i="17"/>
  <c r="K573" i="17"/>
  <c r="K633" i="17"/>
  <c r="J651" i="17"/>
  <c r="K88" i="18"/>
  <c r="K380" i="18"/>
  <c r="K401" i="18"/>
  <c r="K547" i="14"/>
  <c r="O555" i="14"/>
  <c r="K589" i="14"/>
  <c r="K628" i="14"/>
  <c r="L26" i="15"/>
  <c r="L16" i="15" s="1"/>
  <c r="L57" i="15"/>
  <c r="L55" i="15" s="1"/>
  <c r="L53" i="15" s="1"/>
  <c r="K133" i="15"/>
  <c r="K149" i="15"/>
  <c r="K229" i="15"/>
  <c r="P333" i="15"/>
  <c r="K343" i="15"/>
  <c r="K372" i="15"/>
  <c r="K376" i="15"/>
  <c r="O380" i="15"/>
  <c r="K397" i="15"/>
  <c r="O401" i="15"/>
  <c r="K417" i="15"/>
  <c r="K428" i="15"/>
  <c r="O564" i="15"/>
  <c r="O665" i="15"/>
  <c r="L24" i="16"/>
  <c r="O24" i="16" s="1"/>
  <c r="O347" i="16"/>
  <c r="O437" i="16"/>
  <c r="K450" i="16"/>
  <c r="O457" i="16"/>
  <c r="K481" i="16"/>
  <c r="K573" i="16"/>
  <c r="K593" i="16"/>
  <c r="K111" i="17"/>
  <c r="K117" i="17"/>
  <c r="K149" i="17"/>
  <c r="K564" i="17"/>
  <c r="O601" i="17"/>
  <c r="O665" i="17"/>
  <c r="L98" i="18"/>
  <c r="L96" i="18" s="1"/>
  <c r="L94" i="18" s="1"/>
  <c r="K149" i="18"/>
  <c r="K372" i="18"/>
  <c r="K424" i="18"/>
  <c r="K428" i="18"/>
  <c r="O439" i="18"/>
  <c r="K499" i="18"/>
  <c r="O566" i="18"/>
  <c r="K632" i="18"/>
  <c r="L34" i="3"/>
  <c r="L584" i="1"/>
  <c r="O74" i="14"/>
  <c r="L49" i="1"/>
  <c r="O49" i="1" s="1"/>
  <c r="I185" i="1"/>
  <c r="M254" i="1"/>
  <c r="J266" i="1"/>
  <c r="N333" i="1"/>
  <c r="I339" i="1"/>
  <c r="K339" i="1" s="1"/>
  <c r="N382" i="1"/>
  <c r="I396" i="1"/>
  <c r="N438" i="1"/>
  <c r="I451" i="1"/>
  <c r="K632" i="2"/>
  <c r="I632" i="1"/>
  <c r="J635" i="1"/>
  <c r="K635" i="2"/>
  <c r="K427" i="3"/>
  <c r="K593" i="3"/>
  <c r="I593" i="1"/>
  <c r="L122" i="5"/>
  <c r="O122" i="5" s="1"/>
  <c r="O661" i="5"/>
  <c r="L661" i="1"/>
  <c r="P98" i="6"/>
  <c r="M96" i="6"/>
  <c r="M94" i="6" s="1"/>
  <c r="L74" i="1"/>
  <c r="I81" i="1"/>
  <c r="J132" i="1"/>
  <c r="I428" i="1"/>
  <c r="I432" i="1"/>
  <c r="I488" i="1"/>
  <c r="K488" i="1" s="1"/>
  <c r="I561" i="1"/>
  <c r="N599" i="1"/>
  <c r="I668" i="1"/>
  <c r="K589" i="2"/>
  <c r="J589" i="1"/>
  <c r="K629" i="2"/>
  <c r="I629" i="1"/>
  <c r="K651" i="2"/>
  <c r="I651" i="1"/>
  <c r="J663" i="1"/>
  <c r="K629" i="3"/>
  <c r="J629" i="1"/>
  <c r="J580" i="1"/>
  <c r="K580" i="4"/>
  <c r="I624" i="1"/>
  <c r="J632" i="1"/>
  <c r="K632" i="4"/>
  <c r="M98" i="1"/>
  <c r="I213" i="1"/>
  <c r="L256" i="1"/>
  <c r="N347" i="1"/>
  <c r="O649" i="2"/>
  <c r="L649" i="1"/>
  <c r="M312" i="4"/>
  <c r="P314" i="4"/>
  <c r="K577" i="4"/>
  <c r="I577" i="1"/>
  <c r="K577" i="1" s="1"/>
  <c r="O534" i="5"/>
  <c r="L31" i="5"/>
  <c r="L11" i="5" s="1"/>
  <c r="O352" i="6"/>
  <c r="L32" i="6"/>
  <c r="L30" i="6" s="1"/>
  <c r="K597" i="12"/>
  <c r="I597" i="1"/>
  <c r="I249" i="1"/>
  <c r="I381" i="1"/>
  <c r="I575" i="1"/>
  <c r="K575" i="1" s="1"/>
  <c r="M292" i="2"/>
  <c r="P292" i="2" s="1"/>
  <c r="P294" i="2"/>
  <c r="K350" i="3"/>
  <c r="J609" i="1"/>
  <c r="J650" i="1"/>
  <c r="O49" i="7"/>
  <c r="M49" i="7"/>
  <c r="P49" i="7" s="1"/>
  <c r="N120" i="8"/>
  <c r="N118" i="8" s="1"/>
  <c r="N22" i="8"/>
  <c r="L144" i="12"/>
  <c r="L23" i="12"/>
  <c r="O23" i="12" s="1"/>
  <c r="P57" i="13"/>
  <c r="M22" i="13"/>
  <c r="M12" i="13" s="1"/>
  <c r="L46" i="1"/>
  <c r="J173" i="1"/>
  <c r="I219" i="1"/>
  <c r="I328" i="1"/>
  <c r="I426" i="1"/>
  <c r="I509" i="1"/>
  <c r="K509" i="1" s="1"/>
  <c r="I515" i="1"/>
  <c r="K515" i="1" s="1"/>
  <c r="N533" i="1"/>
  <c r="I663" i="1"/>
  <c r="M55" i="2"/>
  <c r="M53" i="2" s="1"/>
  <c r="M22" i="2"/>
  <c r="M20" i="2" s="1"/>
  <c r="P57" i="2"/>
  <c r="K648" i="2"/>
  <c r="I648" i="1"/>
  <c r="L31" i="3"/>
  <c r="L11" i="3" s="1"/>
  <c r="O565" i="3"/>
  <c r="N601" i="1"/>
  <c r="O601" i="3"/>
  <c r="O648" i="3"/>
  <c r="L648" i="1"/>
  <c r="L640" i="3"/>
  <c r="L638" i="3" s="1"/>
  <c r="K573" i="4"/>
  <c r="I573" i="1"/>
  <c r="N31" i="5"/>
  <c r="N29" i="5" s="1"/>
  <c r="O404" i="5"/>
  <c r="L32" i="5"/>
  <c r="L30" i="5" s="1"/>
  <c r="K619" i="5"/>
  <c r="K615" i="5"/>
  <c r="I611" i="1"/>
  <c r="K614" i="5"/>
  <c r="N120" i="6"/>
  <c r="N118" i="6" s="1"/>
  <c r="M312" i="6"/>
  <c r="M310" i="6" s="1"/>
  <c r="P310" i="6" s="1"/>
  <c r="P314" i="6"/>
  <c r="O671" i="14"/>
  <c r="L671" i="1"/>
  <c r="O405" i="18"/>
  <c r="L33" i="18"/>
  <c r="O33" i="18" s="1"/>
  <c r="I86" i="1"/>
  <c r="N122" i="1"/>
  <c r="I496" i="1"/>
  <c r="K496" i="1" s="1"/>
  <c r="O406" i="2"/>
  <c r="N34" i="2"/>
  <c r="L601" i="1"/>
  <c r="O601" i="2"/>
  <c r="K81" i="3"/>
  <c r="O437" i="3"/>
  <c r="N32" i="3"/>
  <c r="N30" i="3" s="1"/>
  <c r="N34" i="3"/>
  <c r="N14" i="3" s="1"/>
  <c r="O598" i="3"/>
  <c r="L598" i="1"/>
  <c r="O598" i="1" s="1"/>
  <c r="I671" i="1"/>
  <c r="K671" i="3"/>
  <c r="K113" i="4"/>
  <c r="O597" i="4"/>
  <c r="N597" i="1"/>
  <c r="L583" i="1"/>
  <c r="O583" i="1" s="1"/>
  <c r="O583" i="4"/>
  <c r="P122" i="14"/>
  <c r="M120" i="14"/>
  <c r="P120" i="14" s="1"/>
  <c r="M22" i="14"/>
  <c r="I64" i="1"/>
  <c r="I200" i="1"/>
  <c r="M224" i="1"/>
  <c r="J435" i="1"/>
  <c r="I470" i="1"/>
  <c r="K470" i="1" s="1"/>
  <c r="I477" i="1"/>
  <c r="K477" i="1" s="1"/>
  <c r="I480" i="1"/>
  <c r="K480" i="1" s="1"/>
  <c r="I503" i="1"/>
  <c r="K503" i="1" s="1"/>
  <c r="I596" i="1"/>
  <c r="K596" i="1" s="1"/>
  <c r="K596" i="3"/>
  <c r="I595" i="1"/>
  <c r="K595" i="4"/>
  <c r="M337" i="5"/>
  <c r="P337" i="5" s="1"/>
  <c r="O337" i="5"/>
  <c r="N32" i="5"/>
  <c r="N30" i="5" s="1"/>
  <c r="N566" i="1"/>
  <c r="O566" i="5"/>
  <c r="P70" i="2"/>
  <c r="N120" i="2"/>
  <c r="N118" i="2" s="1"/>
  <c r="K229" i="2"/>
  <c r="N252" i="2"/>
  <c r="N250" i="2" s="1"/>
  <c r="P275" i="2"/>
  <c r="L26" i="2"/>
  <c r="O26" i="2" s="1"/>
  <c r="K345" i="2"/>
  <c r="K425" i="2"/>
  <c r="K473" i="2"/>
  <c r="O555" i="2"/>
  <c r="O568" i="2"/>
  <c r="O580" i="2"/>
  <c r="K595" i="2"/>
  <c r="K270" i="3"/>
  <c r="L275" i="3"/>
  <c r="O275" i="3" s="1"/>
  <c r="K343" i="3"/>
  <c r="K377" i="3"/>
  <c r="O401" i="3"/>
  <c r="K449" i="3"/>
  <c r="O564" i="3"/>
  <c r="K64" i="4"/>
  <c r="O102" i="4"/>
  <c r="L122" i="4"/>
  <c r="O122" i="4" s="1"/>
  <c r="K173" i="4"/>
  <c r="K266" i="4"/>
  <c r="N312" i="4"/>
  <c r="N310" i="4" s="1"/>
  <c r="K370" i="4"/>
  <c r="K377" i="4"/>
  <c r="K416" i="4"/>
  <c r="K427" i="4"/>
  <c r="K455" i="4"/>
  <c r="K473" i="4"/>
  <c r="O553" i="4"/>
  <c r="O582" i="4"/>
  <c r="K619" i="4"/>
  <c r="K113" i="5"/>
  <c r="K429" i="5"/>
  <c r="O533" i="5"/>
  <c r="O584" i="5"/>
  <c r="O601" i="5"/>
  <c r="K629" i="5"/>
  <c r="K635" i="5"/>
  <c r="P57" i="6"/>
  <c r="K93" i="6"/>
  <c r="K189" i="6"/>
  <c r="N32" i="6"/>
  <c r="N30" i="6" s="1"/>
  <c r="O601" i="6"/>
  <c r="K113" i="7"/>
  <c r="K213" i="7"/>
  <c r="K229" i="8"/>
  <c r="N26" i="2"/>
  <c r="N16" i="2" s="1"/>
  <c r="L24" i="2"/>
  <c r="O24" i="2" s="1"/>
  <c r="N222" i="2"/>
  <c r="N220" i="2" s="1"/>
  <c r="M312" i="2"/>
  <c r="M310" i="2" s="1"/>
  <c r="K617" i="2"/>
  <c r="L144" i="3"/>
  <c r="O144" i="3" s="1"/>
  <c r="K398" i="3"/>
  <c r="K497" i="3"/>
  <c r="O584" i="3"/>
  <c r="K625" i="3"/>
  <c r="K633" i="3"/>
  <c r="L45" i="4"/>
  <c r="O45" i="4" s="1"/>
  <c r="P70" i="4"/>
  <c r="K185" i="4"/>
  <c r="L224" i="4"/>
  <c r="L222" i="4" s="1"/>
  <c r="K343" i="4"/>
  <c r="K424" i="4"/>
  <c r="O435" i="4"/>
  <c r="O601" i="4"/>
  <c r="K219" i="5"/>
  <c r="M273" i="8"/>
  <c r="M271" i="8" s="1"/>
  <c r="P275" i="8"/>
  <c r="K189" i="2"/>
  <c r="K219" i="2"/>
  <c r="L224" i="2"/>
  <c r="O224" i="2" s="1"/>
  <c r="K285" i="2"/>
  <c r="O380" i="2"/>
  <c r="O383" i="2"/>
  <c r="K621" i="2"/>
  <c r="K633" i="2"/>
  <c r="K82" i="3"/>
  <c r="K111" i="3"/>
  <c r="K164" i="3"/>
  <c r="K421" i="3"/>
  <c r="K65" i="4"/>
  <c r="K80" i="4"/>
  <c r="M120" i="4"/>
  <c r="P120" i="4" s="1"/>
  <c r="O347" i="4"/>
  <c r="K428" i="4"/>
  <c r="O439" i="4"/>
  <c r="O455" i="4"/>
  <c r="O580" i="4"/>
  <c r="K614" i="4"/>
  <c r="M312" i="5"/>
  <c r="P312" i="5" s="1"/>
  <c r="O459" i="5"/>
  <c r="K625" i="5"/>
  <c r="N644" i="5"/>
  <c r="N640" i="5" s="1"/>
  <c r="N638" i="5" s="1"/>
  <c r="N636" i="5" s="1"/>
  <c r="K132" i="6"/>
  <c r="K249" i="6"/>
  <c r="K417" i="6"/>
  <c r="K482" i="6"/>
  <c r="O651" i="6"/>
  <c r="L57" i="8"/>
  <c r="L55" i="8" s="1"/>
  <c r="L23" i="8"/>
  <c r="N31" i="8"/>
  <c r="N142" i="10"/>
  <c r="N140" i="10" s="1"/>
  <c r="P144" i="10"/>
  <c r="N34" i="10"/>
  <c r="N14" i="10" s="1"/>
  <c r="O568" i="10"/>
  <c r="K625" i="2"/>
  <c r="N26" i="3"/>
  <c r="P26" i="3" s="1"/>
  <c r="K349" i="3"/>
  <c r="O599" i="3"/>
  <c r="K149" i="4"/>
  <c r="K235" i="4"/>
  <c r="N31" i="4"/>
  <c r="N29" i="4" s="1"/>
  <c r="K375" i="4"/>
  <c r="K630" i="4"/>
  <c r="K133" i="5"/>
  <c r="P294" i="5"/>
  <c r="N312" i="5"/>
  <c r="N310" i="5" s="1"/>
  <c r="J651" i="5"/>
  <c r="L24" i="6"/>
  <c r="M102" i="8"/>
  <c r="L144" i="8"/>
  <c r="O144" i="8" s="1"/>
  <c r="K419" i="8"/>
  <c r="O564" i="8"/>
  <c r="P122" i="9"/>
  <c r="M120" i="9"/>
  <c r="P120" i="9" s="1"/>
  <c r="P45" i="2"/>
  <c r="K158" i="2"/>
  <c r="L254" i="2"/>
  <c r="O254" i="2" s="1"/>
  <c r="N312" i="2"/>
  <c r="N310" i="2" s="1"/>
  <c r="K417" i="2"/>
  <c r="N222" i="3"/>
  <c r="N220" i="3" s="1"/>
  <c r="K564" i="3"/>
  <c r="O582" i="3"/>
  <c r="K626" i="3"/>
  <c r="K631" i="3"/>
  <c r="L24" i="4"/>
  <c r="O24" i="4" s="1"/>
  <c r="K93" i="4"/>
  <c r="L98" i="4"/>
  <c r="O98" i="4" s="1"/>
  <c r="K265" i="4"/>
  <c r="K341" i="4"/>
  <c r="K372" i="4"/>
  <c r="O406" i="4"/>
  <c r="K422" i="4"/>
  <c r="O599" i="4"/>
  <c r="K611" i="4"/>
  <c r="K618" i="4"/>
  <c r="M53" i="5"/>
  <c r="L98" i="5"/>
  <c r="L96" i="5" s="1"/>
  <c r="K149" i="5"/>
  <c r="L294" i="5"/>
  <c r="O294" i="5" s="1"/>
  <c r="P333" i="5"/>
  <c r="O406" i="5"/>
  <c r="K421" i="5"/>
  <c r="K455" i="5"/>
  <c r="O457" i="5"/>
  <c r="N43" i="6"/>
  <c r="N41" i="6" s="1"/>
  <c r="P41" i="6" s="1"/>
  <c r="K108" i="6"/>
  <c r="O459" i="6"/>
  <c r="K465" i="6"/>
  <c r="K628" i="6"/>
  <c r="M252" i="8"/>
  <c r="M250" i="8" s="1"/>
  <c r="P254" i="8"/>
  <c r="N55" i="9"/>
  <c r="N53" i="9" s="1"/>
  <c r="N22" i="9"/>
  <c r="N33" i="2"/>
  <c r="N13" i="2" s="1"/>
  <c r="K591" i="2"/>
  <c r="L640" i="2"/>
  <c r="O380" i="3"/>
  <c r="K422" i="3"/>
  <c r="N142" i="4"/>
  <c r="N140" i="4" s="1"/>
  <c r="N331" i="5"/>
  <c r="N329" i="5" s="1"/>
  <c r="K623" i="5"/>
  <c r="L640" i="5"/>
  <c r="O640" i="5" s="1"/>
  <c r="L34" i="7"/>
  <c r="O354" i="7"/>
  <c r="L23" i="2"/>
  <c r="O23" i="2" s="1"/>
  <c r="N55" i="2"/>
  <c r="N53" i="2" s="1"/>
  <c r="N292" i="2"/>
  <c r="N290" i="2" s="1"/>
  <c r="K418" i="2"/>
  <c r="K421" i="2"/>
  <c r="K431" i="2"/>
  <c r="N32" i="2"/>
  <c r="N30" i="2" s="1"/>
  <c r="N43" i="3"/>
  <c r="N41" i="3" s="1"/>
  <c r="K416" i="3"/>
  <c r="K426" i="3"/>
  <c r="K624" i="3"/>
  <c r="K112" i="4"/>
  <c r="O533" i="4"/>
  <c r="K631" i="4"/>
  <c r="L23" i="5"/>
  <c r="O23" i="5" s="1"/>
  <c r="K109" i="5"/>
  <c r="L224" i="5"/>
  <c r="L222" i="5" s="1"/>
  <c r="K428" i="5"/>
  <c r="M142" i="6"/>
  <c r="M140" i="6" s="1"/>
  <c r="K499" i="6"/>
  <c r="L45" i="7"/>
  <c r="O45" i="7" s="1"/>
  <c r="K64" i="7"/>
  <c r="P70" i="7"/>
  <c r="K88" i="8"/>
  <c r="O383" i="8"/>
  <c r="L32" i="8"/>
  <c r="O385" i="9"/>
  <c r="L34" i="9"/>
  <c r="O459" i="9"/>
  <c r="N34" i="9"/>
  <c r="N14" i="9" s="1"/>
  <c r="L333" i="7"/>
  <c r="O333" i="7" s="1"/>
  <c r="N33" i="7"/>
  <c r="N13" i="7" s="1"/>
  <c r="K377" i="7"/>
  <c r="K397" i="7"/>
  <c r="O401" i="7"/>
  <c r="O404" i="7"/>
  <c r="K426" i="7"/>
  <c r="K429" i="7"/>
  <c r="O457" i="7"/>
  <c r="O584" i="7"/>
  <c r="K630" i="7"/>
  <c r="O49" i="8"/>
  <c r="P57" i="8"/>
  <c r="K81" i="8"/>
  <c r="K108" i="8"/>
  <c r="K117" i="8"/>
  <c r="P122" i="8"/>
  <c r="K199" i="8"/>
  <c r="K235" i="8"/>
  <c r="K349" i="8"/>
  <c r="K368" i="8"/>
  <c r="K375" i="8"/>
  <c r="K380" i="8"/>
  <c r="K429" i="8"/>
  <c r="K432" i="8"/>
  <c r="O439" i="8"/>
  <c r="K464" i="8"/>
  <c r="K595" i="8"/>
  <c r="O597" i="8"/>
  <c r="K635" i="8"/>
  <c r="P57" i="9"/>
  <c r="L26" i="9"/>
  <c r="L16" i="9" s="1"/>
  <c r="K149" i="9"/>
  <c r="O49" i="10"/>
  <c r="L26" i="10"/>
  <c r="K345" i="8"/>
  <c r="O352" i="8"/>
  <c r="K372" i="8"/>
  <c r="K376" i="8"/>
  <c r="O404" i="8"/>
  <c r="K416" i="8"/>
  <c r="K426" i="8"/>
  <c r="K449" i="8"/>
  <c r="O459" i="8"/>
  <c r="K621" i="8"/>
  <c r="L57" i="9"/>
  <c r="O57" i="9" s="1"/>
  <c r="N142" i="9"/>
  <c r="N140" i="9" s="1"/>
  <c r="M222" i="9"/>
  <c r="M220" i="9" s="1"/>
  <c r="K229" i="9"/>
  <c r="O337" i="9"/>
  <c r="K229" i="6"/>
  <c r="K285" i="6"/>
  <c r="K381" i="6"/>
  <c r="K402" i="6"/>
  <c r="K425" i="6"/>
  <c r="K466" i="6"/>
  <c r="K629" i="6"/>
  <c r="N222" i="7"/>
  <c r="P222" i="7" s="1"/>
  <c r="N26" i="8"/>
  <c r="N16" i="8" s="1"/>
  <c r="K613" i="8"/>
  <c r="N644" i="8"/>
  <c r="N640" i="8" s="1"/>
  <c r="N638" i="8" s="1"/>
  <c r="N636" i="8" s="1"/>
  <c r="I367" i="10"/>
  <c r="K367" i="10" s="1"/>
  <c r="K369" i="10"/>
  <c r="N33" i="6"/>
  <c r="N13" i="6" s="1"/>
  <c r="L98" i="7"/>
  <c r="K615" i="7"/>
  <c r="N292" i="8"/>
  <c r="N290" i="8" s="1"/>
  <c r="O401" i="8"/>
  <c r="O437" i="8"/>
  <c r="O584" i="8"/>
  <c r="K633" i="8"/>
  <c r="L640" i="8"/>
  <c r="L638" i="8" s="1"/>
  <c r="L636" i="8" s="1"/>
  <c r="O636" i="8" s="1"/>
  <c r="M22" i="9"/>
  <c r="M12" i="9" s="1"/>
  <c r="K173" i="9"/>
  <c r="N273" i="9"/>
  <c r="N271" i="9" s="1"/>
  <c r="L31" i="10"/>
  <c r="O31" i="10" s="1"/>
  <c r="N31" i="10"/>
  <c r="L32" i="10"/>
  <c r="O437" i="10"/>
  <c r="L333" i="6"/>
  <c r="O347" i="6"/>
  <c r="K368" i="6"/>
  <c r="K419" i="6"/>
  <c r="K547" i="6"/>
  <c r="L640" i="6"/>
  <c r="L638" i="6" s="1"/>
  <c r="L24" i="7"/>
  <c r="K86" i="7"/>
  <c r="O102" i="7"/>
  <c r="N142" i="7"/>
  <c r="N140" i="7" s="1"/>
  <c r="O349" i="7"/>
  <c r="O352" i="7"/>
  <c r="N32" i="7"/>
  <c r="N30" i="7" s="1"/>
  <c r="K474" i="7"/>
  <c r="K481" i="7"/>
  <c r="K635" i="7"/>
  <c r="K149" i="8"/>
  <c r="K377" i="8"/>
  <c r="O599" i="8"/>
  <c r="N43" i="9"/>
  <c r="N41" i="9" s="1"/>
  <c r="N26" i="9"/>
  <c r="N16" i="9" s="1"/>
  <c r="P98" i="9"/>
  <c r="N222" i="9"/>
  <c r="N220" i="9" s="1"/>
  <c r="L32" i="7"/>
  <c r="L30" i="7" s="1"/>
  <c r="N252" i="7"/>
  <c r="N250" i="7" s="1"/>
  <c r="N292" i="7"/>
  <c r="N290" i="7" s="1"/>
  <c r="L34" i="8"/>
  <c r="K133" i="8"/>
  <c r="K216" i="8"/>
  <c r="L294" i="8"/>
  <c r="O294" i="8" s="1"/>
  <c r="O347" i="8"/>
  <c r="K398" i="8"/>
  <c r="K428" i="8"/>
  <c r="O457" i="8"/>
  <c r="K473" i="8"/>
  <c r="K564" i="8"/>
  <c r="O566" i="8"/>
  <c r="K591" i="8"/>
  <c r="L31" i="9"/>
  <c r="L45" i="9"/>
  <c r="O45" i="9" s="1"/>
  <c r="N68" i="9"/>
  <c r="N66" i="9" s="1"/>
  <c r="K158" i="9"/>
  <c r="K219" i="9"/>
  <c r="L224" i="9"/>
  <c r="O224" i="9" s="1"/>
  <c r="O354" i="9"/>
  <c r="K372" i="9"/>
  <c r="K481" i="9"/>
  <c r="O406" i="10"/>
  <c r="L34" i="10"/>
  <c r="L23" i="11"/>
  <c r="O23" i="11" s="1"/>
  <c r="M312" i="11"/>
  <c r="M310" i="11" s="1"/>
  <c r="P310" i="11" s="1"/>
  <c r="P314" i="11"/>
  <c r="K80" i="6"/>
  <c r="K92" i="6"/>
  <c r="P122" i="6"/>
  <c r="K267" i="6"/>
  <c r="K349" i="6"/>
  <c r="K380" i="6"/>
  <c r="K401" i="6"/>
  <c r="K427" i="6"/>
  <c r="K620" i="6"/>
  <c r="K623" i="6"/>
  <c r="K626" i="6"/>
  <c r="K216" i="7"/>
  <c r="L294" i="7"/>
  <c r="L292" i="7" s="1"/>
  <c r="O292" i="7" s="1"/>
  <c r="P333" i="7"/>
  <c r="K340" i="7"/>
  <c r="K370" i="7"/>
  <c r="K498" i="7"/>
  <c r="N31" i="7"/>
  <c r="N29" i="7" s="1"/>
  <c r="J671" i="7"/>
  <c r="K92" i="8"/>
  <c r="N222" i="8"/>
  <c r="N220" i="8" s="1"/>
  <c r="K425" i="8"/>
  <c r="O435" i="8"/>
  <c r="K547" i="8"/>
  <c r="K580" i="8"/>
  <c r="O582" i="8"/>
  <c r="K628" i="8"/>
  <c r="K631" i="8"/>
  <c r="K200" i="9"/>
  <c r="N252" i="9"/>
  <c r="N250" i="9" s="1"/>
  <c r="O401" i="9"/>
  <c r="N120" i="11"/>
  <c r="N118" i="11" s="1"/>
  <c r="K402" i="9"/>
  <c r="K431" i="9"/>
  <c r="K450" i="9"/>
  <c r="K466" i="9"/>
  <c r="K482" i="9"/>
  <c r="K498" i="9"/>
  <c r="O568" i="9"/>
  <c r="O580" i="9"/>
  <c r="K589" i="9"/>
  <c r="L45" i="10"/>
  <c r="M331" i="10"/>
  <c r="M329" i="10" s="1"/>
  <c r="K380" i="10"/>
  <c r="K421" i="10"/>
  <c r="O580" i="10"/>
  <c r="K611" i="10"/>
  <c r="K615" i="10"/>
  <c r="K618" i="10"/>
  <c r="K625" i="10"/>
  <c r="L31" i="11"/>
  <c r="K84" i="11"/>
  <c r="K186" i="11"/>
  <c r="K266" i="11"/>
  <c r="P275" i="11"/>
  <c r="O455" i="11"/>
  <c r="O537" i="11"/>
  <c r="O648" i="11"/>
  <c r="L640" i="11"/>
  <c r="L638" i="11" s="1"/>
  <c r="L636" i="11" s="1"/>
  <c r="O49" i="12"/>
  <c r="M49" i="12"/>
  <c r="P49" i="12" s="1"/>
  <c r="L26" i="12"/>
  <c r="L16" i="12" s="1"/>
  <c r="K109" i="12"/>
  <c r="L294" i="12"/>
  <c r="O294" i="12" s="1"/>
  <c r="N331" i="9"/>
  <c r="N329" i="9" s="1"/>
  <c r="K428" i="9"/>
  <c r="K616" i="9"/>
  <c r="K635" i="9"/>
  <c r="L640" i="9"/>
  <c r="L638" i="9" s="1"/>
  <c r="K650" i="9"/>
  <c r="O661" i="9"/>
  <c r="L24" i="10"/>
  <c r="O24" i="10" s="1"/>
  <c r="K343" i="10"/>
  <c r="K401" i="10"/>
  <c r="K422" i="10"/>
  <c r="K429" i="10"/>
  <c r="K449" i="10"/>
  <c r="O535" i="10"/>
  <c r="K591" i="10"/>
  <c r="K612" i="10"/>
  <c r="K619" i="10"/>
  <c r="K623" i="10"/>
  <c r="K626" i="10"/>
  <c r="M22" i="11"/>
  <c r="M12" i="11" s="1"/>
  <c r="L98" i="11"/>
  <c r="O98" i="11" s="1"/>
  <c r="K219" i="11"/>
  <c r="N222" i="11"/>
  <c r="N220" i="11" s="1"/>
  <c r="K285" i="11"/>
  <c r="N312" i="11"/>
  <c r="N310" i="11" s="1"/>
  <c r="P333" i="11"/>
  <c r="K432" i="11"/>
  <c r="K449" i="11"/>
  <c r="O49" i="13"/>
  <c r="L26" i="13"/>
  <c r="L16" i="13" s="1"/>
  <c r="O566" i="15"/>
  <c r="L32" i="15"/>
  <c r="K499" i="9"/>
  <c r="J671" i="9"/>
  <c r="N22" i="10"/>
  <c r="N312" i="10"/>
  <c r="N310" i="10" s="1"/>
  <c r="L34" i="11"/>
  <c r="M252" i="11"/>
  <c r="M250" i="11" s="1"/>
  <c r="P98" i="12"/>
  <c r="M96" i="12"/>
  <c r="M94" i="12" s="1"/>
  <c r="L254" i="9"/>
  <c r="L252" i="9" s="1"/>
  <c r="O252" i="9" s="1"/>
  <c r="K350" i="9"/>
  <c r="I367" i="9"/>
  <c r="K367" i="9" s="1"/>
  <c r="K377" i="9"/>
  <c r="K419" i="9"/>
  <c r="O439" i="9"/>
  <c r="K474" i="9"/>
  <c r="K597" i="9"/>
  <c r="O599" i="9"/>
  <c r="K611" i="9"/>
  <c r="K614" i="9"/>
  <c r="O648" i="9"/>
  <c r="O74" i="10"/>
  <c r="K189" i="10"/>
  <c r="L314" i="10"/>
  <c r="O314" i="10" s="1"/>
  <c r="O347" i="10"/>
  <c r="K430" i="10"/>
  <c r="K450" i="10"/>
  <c r="O533" i="10"/>
  <c r="O555" i="10"/>
  <c r="O566" i="10"/>
  <c r="K620" i="10"/>
  <c r="K628" i="10"/>
  <c r="N644" i="10"/>
  <c r="N640" i="10" s="1"/>
  <c r="N638" i="10" s="1"/>
  <c r="N636" i="10" s="1"/>
  <c r="L32" i="11"/>
  <c r="N55" i="11"/>
  <c r="P55" i="11" s="1"/>
  <c r="K117" i="11"/>
  <c r="P122" i="11"/>
  <c r="M142" i="11"/>
  <c r="M140" i="11" s="1"/>
  <c r="N142" i="11"/>
  <c r="N140" i="11" s="1"/>
  <c r="K249" i="11"/>
  <c r="L314" i="11"/>
  <c r="O314" i="11" s="1"/>
  <c r="L333" i="11"/>
  <c r="L331" i="11" s="1"/>
  <c r="K349" i="11"/>
  <c r="K418" i="11"/>
  <c r="K425" i="11"/>
  <c r="K429" i="11"/>
  <c r="O566" i="11"/>
  <c r="N22" i="12"/>
  <c r="L32" i="12"/>
  <c r="L30" i="12" s="1"/>
  <c r="M120" i="12"/>
  <c r="P122" i="12"/>
  <c r="O404" i="12"/>
  <c r="N32" i="12"/>
  <c r="N30" i="12" s="1"/>
  <c r="K381" i="9"/>
  <c r="K423" i="9"/>
  <c r="K426" i="9"/>
  <c r="O535" i="9"/>
  <c r="K630" i="9"/>
  <c r="K633" i="9"/>
  <c r="K663" i="9"/>
  <c r="K164" i="10"/>
  <c r="L224" i="10"/>
  <c r="L222" i="10" s="1"/>
  <c r="O222" i="10" s="1"/>
  <c r="P275" i="10"/>
  <c r="K417" i="10"/>
  <c r="K420" i="10"/>
  <c r="K424" i="10"/>
  <c r="K431" i="10"/>
  <c r="O435" i="10"/>
  <c r="O455" i="10"/>
  <c r="K464" i="10"/>
  <c r="K499" i="10"/>
  <c r="O537" i="10"/>
  <c r="O601" i="10"/>
  <c r="K624" i="10"/>
  <c r="O49" i="11"/>
  <c r="K138" i="11"/>
  <c r="K185" i="11"/>
  <c r="K235" i="11"/>
  <c r="K398" i="11"/>
  <c r="K402" i="11"/>
  <c r="O597" i="11"/>
  <c r="J671" i="10"/>
  <c r="M53" i="12"/>
  <c r="M312" i="13"/>
  <c r="M310" i="13" s="1"/>
  <c r="P310" i="13" s="1"/>
  <c r="P314" i="13"/>
  <c r="O337" i="10"/>
  <c r="K341" i="10"/>
  <c r="K564" i="10"/>
  <c r="K614" i="10"/>
  <c r="P70" i="11"/>
  <c r="K149" i="11"/>
  <c r="L24" i="12"/>
  <c r="N33" i="12"/>
  <c r="N13" i="12" s="1"/>
  <c r="O435" i="11"/>
  <c r="O439" i="11"/>
  <c r="K464" i="11"/>
  <c r="K481" i="11"/>
  <c r="O533" i="11"/>
  <c r="K591" i="11"/>
  <c r="K620" i="11"/>
  <c r="K632" i="11"/>
  <c r="L45" i="12"/>
  <c r="O45" i="12" s="1"/>
  <c r="O74" i="12"/>
  <c r="K133" i="12"/>
  <c r="O533" i="12"/>
  <c r="K665" i="12"/>
  <c r="M96" i="13"/>
  <c r="M94" i="13" s="1"/>
  <c r="P94" i="13" s="1"/>
  <c r="M120" i="13"/>
  <c r="M118" i="13" s="1"/>
  <c r="N34" i="14"/>
  <c r="N14" i="14" s="1"/>
  <c r="K65" i="15"/>
  <c r="M68" i="15"/>
  <c r="M66" i="15" s="1"/>
  <c r="P70" i="15"/>
  <c r="L31" i="15"/>
  <c r="O382" i="15"/>
  <c r="K370" i="12"/>
  <c r="K616" i="13"/>
  <c r="K619" i="13"/>
  <c r="K611" i="13"/>
  <c r="K618" i="13"/>
  <c r="O353" i="17"/>
  <c r="L33" i="17"/>
  <c r="O33" i="17" s="1"/>
  <c r="N96" i="12"/>
  <c r="N94" i="12" s="1"/>
  <c r="K117" i="13"/>
  <c r="P144" i="13"/>
  <c r="M142" i="13"/>
  <c r="M140" i="13" s="1"/>
  <c r="K350" i="13"/>
  <c r="M16" i="14"/>
  <c r="L45" i="14"/>
  <c r="L43" i="14" s="1"/>
  <c r="L41" i="14" s="1"/>
  <c r="L23" i="14"/>
  <c r="N32" i="14"/>
  <c r="N30" i="14" s="1"/>
  <c r="M222" i="15"/>
  <c r="P224" i="15"/>
  <c r="O354" i="15"/>
  <c r="L34" i="15"/>
  <c r="N32" i="15"/>
  <c r="N30" i="15" s="1"/>
  <c r="O353" i="16"/>
  <c r="L33" i="16"/>
  <c r="O33" i="16" s="1"/>
  <c r="L26" i="17"/>
  <c r="O126" i="17"/>
  <c r="K613" i="11"/>
  <c r="K264" i="12"/>
  <c r="K340" i="12"/>
  <c r="O405" i="12"/>
  <c r="K421" i="12"/>
  <c r="K564" i="12"/>
  <c r="K623" i="12"/>
  <c r="J671" i="12"/>
  <c r="M273" i="13"/>
  <c r="P275" i="13"/>
  <c r="K343" i="13"/>
  <c r="K573" i="13"/>
  <c r="K589" i="13"/>
  <c r="N644" i="13"/>
  <c r="N640" i="13" s="1"/>
  <c r="N638" i="13" s="1"/>
  <c r="N636" i="13" s="1"/>
  <c r="P275" i="14"/>
  <c r="O382" i="14"/>
  <c r="L31" i="14"/>
  <c r="O406" i="14"/>
  <c r="L34" i="14"/>
  <c r="M292" i="15"/>
  <c r="P292" i="15" s="1"/>
  <c r="P294" i="15"/>
  <c r="O439" i="15"/>
  <c r="K622" i="15"/>
  <c r="K624" i="15"/>
  <c r="K621" i="15"/>
  <c r="K626" i="15"/>
  <c r="K623" i="15"/>
  <c r="K620" i="15"/>
  <c r="K343" i="11"/>
  <c r="O354" i="11"/>
  <c r="K368" i="11"/>
  <c r="K380" i="11"/>
  <c r="O383" i="11"/>
  <c r="K401" i="11"/>
  <c r="O404" i="11"/>
  <c r="K416" i="11"/>
  <c r="K420" i="11"/>
  <c r="K427" i="11"/>
  <c r="O457" i="11"/>
  <c r="K473" i="11"/>
  <c r="O568" i="11"/>
  <c r="O584" i="11"/>
  <c r="O599" i="11"/>
  <c r="O649" i="11"/>
  <c r="L31" i="12"/>
  <c r="L57" i="12"/>
  <c r="O57" i="12" s="1"/>
  <c r="K92" i="12"/>
  <c r="K219" i="12"/>
  <c r="K265" i="12"/>
  <c r="K270" i="12"/>
  <c r="L275" i="12"/>
  <c r="L273" i="12" s="1"/>
  <c r="O352" i="12"/>
  <c r="K372" i="12"/>
  <c r="K376" i="12"/>
  <c r="K396" i="12"/>
  <c r="O406" i="12"/>
  <c r="O601" i="12"/>
  <c r="K620" i="12"/>
  <c r="K626" i="12"/>
  <c r="L70" i="13"/>
  <c r="O70" i="13" s="1"/>
  <c r="K270" i="13"/>
  <c r="K340" i="13"/>
  <c r="K112" i="14"/>
  <c r="K270" i="14"/>
  <c r="P337" i="14"/>
  <c r="K380" i="14"/>
  <c r="N31" i="14"/>
  <c r="N29" i="14" s="1"/>
  <c r="M43" i="15"/>
  <c r="M41" i="15" s="1"/>
  <c r="P45" i="15"/>
  <c r="K81" i="15"/>
  <c r="K421" i="15"/>
  <c r="K425" i="15"/>
  <c r="M22" i="12"/>
  <c r="N252" i="12"/>
  <c r="P252" i="12" s="1"/>
  <c r="N292" i="12"/>
  <c r="N290" i="12" s="1"/>
  <c r="N43" i="13"/>
  <c r="N41" i="13" s="1"/>
  <c r="P41" i="13" s="1"/>
  <c r="O459" i="13"/>
  <c r="K158" i="14"/>
  <c r="K200" i="14"/>
  <c r="K455" i="14"/>
  <c r="N43" i="15"/>
  <c r="N41" i="15" s="1"/>
  <c r="N22" i="15"/>
  <c r="K376" i="11"/>
  <c r="O380" i="11"/>
  <c r="K397" i="11"/>
  <c r="O401" i="11"/>
  <c r="K417" i="11"/>
  <c r="K421" i="11"/>
  <c r="K424" i="11"/>
  <c r="K428" i="11"/>
  <c r="K635" i="11"/>
  <c r="J651" i="11"/>
  <c r="O102" i="12"/>
  <c r="K117" i="12"/>
  <c r="K266" i="12"/>
  <c r="K328" i="12"/>
  <c r="M337" i="12"/>
  <c r="P337" i="12" s="1"/>
  <c r="O383" i="12"/>
  <c r="K397" i="12"/>
  <c r="K416" i="12"/>
  <c r="K423" i="12"/>
  <c r="K435" i="12"/>
  <c r="K455" i="12"/>
  <c r="K614" i="12"/>
  <c r="K624" i="12"/>
  <c r="K628" i="12"/>
  <c r="N644" i="12"/>
  <c r="N640" i="12" s="1"/>
  <c r="N638" i="12" s="1"/>
  <c r="N636" i="12" s="1"/>
  <c r="L34" i="13"/>
  <c r="L23" i="13"/>
  <c r="O23" i="13" s="1"/>
  <c r="K132" i="13"/>
  <c r="K370" i="13"/>
  <c r="O435" i="14"/>
  <c r="O438" i="14"/>
  <c r="L33" i="14"/>
  <c r="O33" i="14" s="1"/>
  <c r="O566" i="14"/>
  <c r="O597" i="15"/>
  <c r="K634" i="15"/>
  <c r="P333" i="13"/>
  <c r="K377" i="13"/>
  <c r="K381" i="13"/>
  <c r="K398" i="13"/>
  <c r="K402" i="13"/>
  <c r="K425" i="13"/>
  <c r="K464" i="13"/>
  <c r="K474" i="13"/>
  <c r="L26" i="14"/>
  <c r="L16" i="14" s="1"/>
  <c r="K164" i="14"/>
  <c r="K199" i="14"/>
  <c r="K427" i="14"/>
  <c r="K431" i="14"/>
  <c r="K450" i="14"/>
  <c r="N68" i="15"/>
  <c r="N66" i="15" s="1"/>
  <c r="K164" i="15"/>
  <c r="K200" i="15"/>
  <c r="N252" i="15"/>
  <c r="N250" i="15" s="1"/>
  <c r="K398" i="15"/>
  <c r="K431" i="15"/>
  <c r="O455" i="15"/>
  <c r="K464" i="15"/>
  <c r="K597" i="15"/>
  <c r="K629" i="15"/>
  <c r="K649" i="15"/>
  <c r="O279" i="16"/>
  <c r="L26" i="16"/>
  <c r="L16" i="16" s="1"/>
  <c r="N26" i="17"/>
  <c r="N16" i="17" s="1"/>
  <c r="N55" i="17"/>
  <c r="N53" i="17" s="1"/>
  <c r="K132" i="17"/>
  <c r="L144" i="13"/>
  <c r="L142" i="13" s="1"/>
  <c r="K328" i="13"/>
  <c r="O385" i="13"/>
  <c r="O406" i="13"/>
  <c r="O437" i="13"/>
  <c r="K533" i="13"/>
  <c r="O535" i="13"/>
  <c r="O568" i="13"/>
  <c r="O584" i="13"/>
  <c r="K625" i="13"/>
  <c r="P57" i="14"/>
  <c r="P102" i="14"/>
  <c r="L275" i="14"/>
  <c r="L273" i="14" s="1"/>
  <c r="K285" i="14"/>
  <c r="P333" i="14"/>
  <c r="K623" i="14"/>
  <c r="L640" i="14"/>
  <c r="L638" i="14" s="1"/>
  <c r="L98" i="15"/>
  <c r="O98" i="15" s="1"/>
  <c r="K350" i="15"/>
  <c r="O385" i="15"/>
  <c r="K449" i="15"/>
  <c r="K547" i="15"/>
  <c r="K617" i="15"/>
  <c r="K631" i="15"/>
  <c r="N644" i="16"/>
  <c r="N640" i="16" s="1"/>
  <c r="N638" i="16" s="1"/>
  <c r="N636" i="16" s="1"/>
  <c r="K164" i="17"/>
  <c r="O435" i="17"/>
  <c r="O555" i="17"/>
  <c r="L34" i="17"/>
  <c r="K617" i="18"/>
  <c r="N252" i="13"/>
  <c r="N250" i="13" s="1"/>
  <c r="K430" i="13"/>
  <c r="K634" i="13"/>
  <c r="N312" i="14"/>
  <c r="N310" i="14" s="1"/>
  <c r="N331" i="14"/>
  <c r="N329" i="14" s="1"/>
  <c r="K429" i="14"/>
  <c r="O439" i="14"/>
  <c r="K474" i="14"/>
  <c r="K580" i="14"/>
  <c r="K629" i="14"/>
  <c r="L45" i="15"/>
  <c r="L43" i="15" s="1"/>
  <c r="K82" i="15"/>
  <c r="K117" i="15"/>
  <c r="K138" i="15"/>
  <c r="M22" i="15"/>
  <c r="L294" i="15"/>
  <c r="O294" i="15" s="1"/>
  <c r="K328" i="15"/>
  <c r="K396" i="15"/>
  <c r="K401" i="15"/>
  <c r="O406" i="15"/>
  <c r="K422" i="15"/>
  <c r="O457" i="15"/>
  <c r="K650" i="15"/>
  <c r="O404" i="16"/>
  <c r="L32" i="16"/>
  <c r="L30" i="16" s="1"/>
  <c r="K564" i="16"/>
  <c r="K158" i="17"/>
  <c r="L254" i="13"/>
  <c r="O254" i="13" s="1"/>
  <c r="K285" i="13"/>
  <c r="L314" i="13"/>
  <c r="K345" i="13"/>
  <c r="K375" i="13"/>
  <c r="K396" i="13"/>
  <c r="K450" i="13"/>
  <c r="N26" i="14"/>
  <c r="P26" i="14" s="1"/>
  <c r="K110" i="14"/>
  <c r="P224" i="14"/>
  <c r="K229" i="14"/>
  <c r="L333" i="14"/>
  <c r="O333" i="14" s="1"/>
  <c r="K419" i="14"/>
  <c r="K423" i="14"/>
  <c r="O459" i="14"/>
  <c r="K498" i="14"/>
  <c r="O553" i="14"/>
  <c r="O564" i="14"/>
  <c r="K573" i="14"/>
  <c r="K595" i="14"/>
  <c r="O601" i="14"/>
  <c r="N120" i="15"/>
  <c r="K199" i="15"/>
  <c r="L70" i="17"/>
  <c r="O70" i="17" s="1"/>
  <c r="L23" i="17"/>
  <c r="O552" i="17"/>
  <c r="L31" i="17"/>
  <c r="L29" i="17" s="1"/>
  <c r="O29" i="17" s="1"/>
  <c r="M271" i="18"/>
  <c r="K626" i="13"/>
  <c r="L24" i="14"/>
  <c r="O24" i="14" s="1"/>
  <c r="N68" i="14"/>
  <c r="N66" i="14" s="1"/>
  <c r="K423" i="15"/>
  <c r="K430" i="15"/>
  <c r="K435" i="15"/>
  <c r="K450" i="15"/>
  <c r="K618" i="15"/>
  <c r="K613" i="18"/>
  <c r="K616" i="18"/>
  <c r="K612" i="18"/>
  <c r="K618" i="18"/>
  <c r="K615" i="18"/>
  <c r="K149" i="13"/>
  <c r="O349" i="13"/>
  <c r="K372" i="13"/>
  <c r="K424" i="13"/>
  <c r="O597" i="13"/>
  <c r="K631" i="13"/>
  <c r="K173" i="14"/>
  <c r="K219" i="14"/>
  <c r="K560" i="14"/>
  <c r="K612" i="14"/>
  <c r="K614" i="14"/>
  <c r="N644" i="14"/>
  <c r="N640" i="14" s="1"/>
  <c r="N638" i="14" s="1"/>
  <c r="N636" i="14" s="1"/>
  <c r="J671" i="14"/>
  <c r="K83" i="15"/>
  <c r="K204" i="15"/>
  <c r="N331" i="15"/>
  <c r="N329" i="15" s="1"/>
  <c r="K455" i="15"/>
  <c r="P45" i="16"/>
  <c r="M22" i="16"/>
  <c r="N644" i="15"/>
  <c r="N640" i="15" s="1"/>
  <c r="N638" i="15" s="1"/>
  <c r="N636" i="15" s="1"/>
  <c r="O661" i="15"/>
  <c r="L57" i="16"/>
  <c r="L55" i="16" s="1"/>
  <c r="K199" i="16"/>
  <c r="O380" i="16"/>
  <c r="K426" i="16"/>
  <c r="K617" i="16"/>
  <c r="O651" i="16"/>
  <c r="K189" i="17"/>
  <c r="K219" i="17"/>
  <c r="K266" i="17"/>
  <c r="L275" i="17"/>
  <c r="O275" i="17" s="1"/>
  <c r="L294" i="17"/>
  <c r="O294" i="17" s="1"/>
  <c r="O349" i="17"/>
  <c r="O352" i="17"/>
  <c r="O380" i="17"/>
  <c r="O383" i="17"/>
  <c r="O401" i="17"/>
  <c r="O404" i="17"/>
  <c r="K455" i="17"/>
  <c r="O457" i="17"/>
  <c r="O568" i="17"/>
  <c r="K93" i="18"/>
  <c r="K249" i="18"/>
  <c r="M292" i="18"/>
  <c r="M290" i="18" s="1"/>
  <c r="K381" i="18"/>
  <c r="O401" i="18"/>
  <c r="K427" i="18"/>
  <c r="O457" i="18"/>
  <c r="K466" i="18"/>
  <c r="K482" i="18"/>
  <c r="K498" i="18"/>
  <c r="K623" i="18"/>
  <c r="K626" i="18"/>
  <c r="K631" i="18"/>
  <c r="O671" i="18"/>
  <c r="N22" i="16"/>
  <c r="N96" i="16"/>
  <c r="N94" i="16" s="1"/>
  <c r="K173" i="16"/>
  <c r="K189" i="16"/>
  <c r="L224" i="16"/>
  <c r="O224" i="16" s="1"/>
  <c r="K381" i="16"/>
  <c r="O401" i="16"/>
  <c r="K427" i="16"/>
  <c r="K430" i="16"/>
  <c r="K533" i="16"/>
  <c r="O535" i="16"/>
  <c r="K611" i="16"/>
  <c r="K614" i="16"/>
  <c r="K629" i="16"/>
  <c r="K185" i="17"/>
  <c r="K267" i="17"/>
  <c r="P333" i="17"/>
  <c r="K350" i="17"/>
  <c r="K377" i="17"/>
  <c r="K398" i="17"/>
  <c r="K418" i="17"/>
  <c r="K421" i="17"/>
  <c r="K324" i="18"/>
  <c r="O354" i="18"/>
  <c r="K368" i="18"/>
  <c r="K375" i="18"/>
  <c r="O385" i="18"/>
  <c r="K402" i="18"/>
  <c r="K431" i="18"/>
  <c r="O435" i="18"/>
  <c r="K473" i="18"/>
  <c r="K611" i="18"/>
  <c r="K628" i="18"/>
  <c r="N33" i="17"/>
  <c r="N13" i="17" s="1"/>
  <c r="M22" i="18"/>
  <c r="M12" i="18" s="1"/>
  <c r="K624" i="18"/>
  <c r="N644" i="18"/>
  <c r="N640" i="18" s="1"/>
  <c r="N638" i="18" s="1"/>
  <c r="N636" i="18" s="1"/>
  <c r="K663" i="15"/>
  <c r="K668" i="15"/>
  <c r="K64" i="16"/>
  <c r="N68" i="16"/>
  <c r="N66" i="16" s="1"/>
  <c r="K117" i="16"/>
  <c r="N142" i="16"/>
  <c r="N140" i="16" s="1"/>
  <c r="N252" i="16"/>
  <c r="N250" i="16" s="1"/>
  <c r="K341" i="16"/>
  <c r="K402" i="16"/>
  <c r="K424" i="16"/>
  <c r="K618" i="16"/>
  <c r="K630" i="16"/>
  <c r="K633" i="16"/>
  <c r="P144" i="17"/>
  <c r="M292" i="17"/>
  <c r="P292" i="17" s="1"/>
  <c r="N34" i="17"/>
  <c r="N14" i="17" s="1"/>
  <c r="K419" i="17"/>
  <c r="K426" i="17"/>
  <c r="K429" i="17"/>
  <c r="K464" i="17"/>
  <c r="K622" i="17"/>
  <c r="K629" i="17"/>
  <c r="K199" i="18"/>
  <c r="K349" i="18"/>
  <c r="K396" i="18"/>
  <c r="O406" i="18"/>
  <c r="K432" i="18"/>
  <c r="K474" i="18"/>
  <c r="O537" i="18"/>
  <c r="O665" i="18"/>
  <c r="O668" i="15"/>
  <c r="O568" i="16"/>
  <c r="O580" i="16"/>
  <c r="K612" i="16"/>
  <c r="K615" i="16"/>
  <c r="K235" i="17"/>
  <c r="K423" i="17"/>
  <c r="K430" i="17"/>
  <c r="K497" i="17"/>
  <c r="K613" i="17"/>
  <c r="L640" i="17"/>
  <c r="L638" i="17" s="1"/>
  <c r="M120" i="18"/>
  <c r="K285" i="18"/>
  <c r="P333" i="18"/>
  <c r="K419" i="18"/>
  <c r="K372" i="16"/>
  <c r="O406" i="16"/>
  <c r="N31" i="16"/>
  <c r="N29" i="16" s="1"/>
  <c r="K634" i="16"/>
  <c r="J651" i="16"/>
  <c r="K651" i="16" s="1"/>
  <c r="K663" i="16"/>
  <c r="O49" i="17"/>
  <c r="L57" i="17"/>
  <c r="O57" i="17" s="1"/>
  <c r="O102" i="17"/>
  <c r="N331" i="17"/>
  <c r="P331" i="17" s="1"/>
  <c r="O437" i="17"/>
  <c r="K449" i="17"/>
  <c r="K611" i="17"/>
  <c r="K614" i="17"/>
  <c r="J671" i="17"/>
  <c r="P45" i="18"/>
  <c r="K80" i="18"/>
  <c r="K429" i="18"/>
  <c r="K481" i="18"/>
  <c r="K497" i="18"/>
  <c r="K619" i="18"/>
  <c r="N55" i="16"/>
  <c r="P55" i="16" s="1"/>
  <c r="K619" i="16"/>
  <c r="N292" i="17"/>
  <c r="N290" i="17" s="1"/>
  <c r="K345" i="17"/>
  <c r="O551" i="17"/>
  <c r="K560" i="17"/>
  <c r="O648" i="17"/>
  <c r="K665" i="17"/>
  <c r="K158" i="18"/>
  <c r="K304" i="18"/>
  <c r="K377" i="18"/>
  <c r="K449" i="18"/>
  <c r="L19" i="1"/>
  <c r="P23" i="1"/>
  <c r="M13" i="1"/>
  <c r="P13" i="1" s="1"/>
  <c r="P29" i="2"/>
  <c r="M28" i="2"/>
  <c r="P28" i="2" s="1"/>
  <c r="P19" i="1"/>
  <c r="M14" i="1"/>
  <c r="P14" i="1" s="1"/>
  <c r="O42" i="1"/>
  <c r="M140" i="2"/>
  <c r="M66" i="3"/>
  <c r="P42" i="1"/>
  <c r="M250" i="2"/>
  <c r="P252" i="2"/>
  <c r="N11" i="2"/>
  <c r="N9" i="2" s="1"/>
  <c r="M16" i="2"/>
  <c r="P16" i="2" s="1"/>
  <c r="L31" i="2"/>
  <c r="M43" i="2"/>
  <c r="P144" i="2"/>
  <c r="P254" i="2"/>
  <c r="K614" i="2"/>
  <c r="K622" i="2"/>
  <c r="L24" i="3"/>
  <c r="K93" i="3"/>
  <c r="P141" i="3"/>
  <c r="K201" i="3"/>
  <c r="K265" i="3"/>
  <c r="M329" i="3"/>
  <c r="N22" i="4"/>
  <c r="O95" i="4"/>
  <c r="M140" i="4"/>
  <c r="O251" i="4"/>
  <c r="P333" i="4"/>
  <c r="M331" i="4"/>
  <c r="L33" i="4"/>
  <c r="O33" i="4" s="1"/>
  <c r="O438" i="4"/>
  <c r="N34" i="4"/>
  <c r="N14" i="4" s="1"/>
  <c r="O537" i="4"/>
  <c r="O221" i="3"/>
  <c r="O330" i="3"/>
  <c r="K620" i="4"/>
  <c r="K624" i="4"/>
  <c r="K621" i="4"/>
  <c r="K626" i="4"/>
  <c r="K623" i="4"/>
  <c r="K625" i="4"/>
  <c r="K622" i="4"/>
  <c r="M19" i="2"/>
  <c r="N22" i="2"/>
  <c r="L33" i="2"/>
  <c r="O33" i="2" s="1"/>
  <c r="M222" i="2"/>
  <c r="M220" i="2" s="1"/>
  <c r="K612" i="2"/>
  <c r="K620" i="2"/>
  <c r="P21" i="3"/>
  <c r="L26" i="3"/>
  <c r="P29" i="3"/>
  <c r="M28" i="3"/>
  <c r="P28" i="3" s="1"/>
  <c r="L23" i="3"/>
  <c r="P70" i="3"/>
  <c r="P95" i="3"/>
  <c r="N96" i="3"/>
  <c r="N94" i="3" s="1"/>
  <c r="P102" i="3"/>
  <c r="P221" i="3"/>
  <c r="M220" i="3"/>
  <c r="P254" i="3"/>
  <c r="M252" i="3"/>
  <c r="M310" i="3"/>
  <c r="P310" i="3" s="1"/>
  <c r="P312" i="3"/>
  <c r="M26" i="4"/>
  <c r="L292" i="4"/>
  <c r="N644" i="4"/>
  <c r="N640" i="4" s="1"/>
  <c r="N638" i="4" s="1"/>
  <c r="N636" i="4" s="1"/>
  <c r="O19" i="5"/>
  <c r="M15" i="2"/>
  <c r="P15" i="2" s="1"/>
  <c r="P34" i="2"/>
  <c r="O318" i="2"/>
  <c r="M331" i="2"/>
  <c r="O352" i="2"/>
  <c r="K615" i="2"/>
  <c r="K623" i="2"/>
  <c r="L70" i="3"/>
  <c r="K158" i="3"/>
  <c r="L224" i="3"/>
  <c r="P119" i="4"/>
  <c r="O141" i="4"/>
  <c r="P224" i="4"/>
  <c r="P292" i="4"/>
  <c r="M290" i="4"/>
  <c r="P290" i="4" s="1"/>
  <c r="O354" i="4"/>
  <c r="L34" i="4"/>
  <c r="P144" i="5"/>
  <c r="M142" i="5"/>
  <c r="M22" i="5"/>
  <c r="P31" i="2"/>
  <c r="L45" i="2"/>
  <c r="K618" i="2"/>
  <c r="K626" i="2"/>
  <c r="M22" i="3"/>
  <c r="K80" i="3"/>
  <c r="M96" i="3"/>
  <c r="O251" i="3"/>
  <c r="P275" i="3"/>
  <c r="K615" i="3"/>
  <c r="K612" i="3"/>
  <c r="K617" i="3"/>
  <c r="K614" i="3"/>
  <c r="K619" i="3"/>
  <c r="K611" i="3"/>
  <c r="K616" i="3"/>
  <c r="K618" i="3"/>
  <c r="P49" i="4"/>
  <c r="L57" i="4"/>
  <c r="L70" i="4"/>
  <c r="K613" i="2"/>
  <c r="N644" i="3"/>
  <c r="N640" i="3" s="1"/>
  <c r="N638" i="3" s="1"/>
  <c r="N636" i="3" s="1"/>
  <c r="N19" i="4"/>
  <c r="P29" i="4"/>
  <c r="M28" i="4"/>
  <c r="P28" i="4" s="1"/>
  <c r="O49" i="4"/>
  <c r="N26" i="4"/>
  <c r="N16" i="4" s="1"/>
  <c r="P67" i="4"/>
  <c r="M66" i="4"/>
  <c r="M96" i="4"/>
  <c r="M94" i="4" s="1"/>
  <c r="M250" i="4"/>
  <c r="L31" i="4"/>
  <c r="O552" i="4"/>
  <c r="P29" i="5"/>
  <c r="M28" i="5"/>
  <c r="P28" i="5" s="1"/>
  <c r="M120" i="2"/>
  <c r="M273" i="2"/>
  <c r="M271" i="2" s="1"/>
  <c r="K616" i="2"/>
  <c r="O25" i="3"/>
  <c r="L15" i="3"/>
  <c r="O15" i="3" s="1"/>
  <c r="P57" i="3"/>
  <c r="K92" i="3"/>
  <c r="P144" i="3"/>
  <c r="M142" i="3"/>
  <c r="P272" i="3"/>
  <c r="M271" i="3"/>
  <c r="L32" i="3"/>
  <c r="O383" i="3"/>
  <c r="O54" i="4"/>
  <c r="P272" i="4"/>
  <c r="M271" i="4"/>
  <c r="N26" i="5"/>
  <c r="N16" i="5" s="1"/>
  <c r="M11" i="2"/>
  <c r="I367" i="2"/>
  <c r="K367" i="2" s="1"/>
  <c r="K611" i="2"/>
  <c r="P19" i="3"/>
  <c r="N22" i="3"/>
  <c r="L57" i="3"/>
  <c r="L122" i="3"/>
  <c r="K138" i="3"/>
  <c r="K369" i="3"/>
  <c r="I367" i="3"/>
  <c r="K367" i="3" s="1"/>
  <c r="L33" i="3"/>
  <c r="O33" i="3" s="1"/>
  <c r="O554" i="3"/>
  <c r="M22" i="4"/>
  <c r="P45" i="4"/>
  <c r="M43" i="4"/>
  <c r="N32" i="4"/>
  <c r="N30" i="4" s="1"/>
  <c r="O566" i="4"/>
  <c r="P333" i="3"/>
  <c r="L26" i="4"/>
  <c r="M30" i="4"/>
  <c r="P30" i="4" s="1"/>
  <c r="P31" i="4"/>
  <c r="N96" i="4"/>
  <c r="N94" i="4" s="1"/>
  <c r="P98" i="4"/>
  <c r="P144" i="4"/>
  <c r="M220" i="4"/>
  <c r="P254" i="4"/>
  <c r="L640" i="4"/>
  <c r="O651" i="4"/>
  <c r="M9" i="5"/>
  <c r="N19" i="5"/>
  <c r="P98" i="5"/>
  <c r="P122" i="5"/>
  <c r="N120" i="5"/>
  <c r="N118" i="5" s="1"/>
  <c r="P221" i="5"/>
  <c r="M220" i="5"/>
  <c r="M11" i="4"/>
  <c r="P21" i="4"/>
  <c r="O25" i="5"/>
  <c r="L15" i="5"/>
  <c r="O15" i="5" s="1"/>
  <c r="P45" i="5"/>
  <c r="M43" i="5"/>
  <c r="K622" i="3"/>
  <c r="K612" i="4"/>
  <c r="O102" i="5"/>
  <c r="M102" i="5"/>
  <c r="M96" i="5" s="1"/>
  <c r="N43" i="4"/>
  <c r="N41" i="4" s="1"/>
  <c r="N55" i="5"/>
  <c r="N53" i="5" s="1"/>
  <c r="N22" i="5"/>
  <c r="P57" i="5"/>
  <c r="L26" i="5"/>
  <c r="M290" i="5"/>
  <c r="P290" i="5" s="1"/>
  <c r="P292" i="5"/>
  <c r="M55" i="4"/>
  <c r="N68" i="4"/>
  <c r="N273" i="4"/>
  <c r="K613" i="4"/>
  <c r="K629" i="4"/>
  <c r="L24" i="5"/>
  <c r="O25" i="6"/>
  <c r="L15" i="6"/>
  <c r="O15" i="6" s="1"/>
  <c r="O554" i="6"/>
  <c r="L33" i="6"/>
  <c r="O33" i="6" s="1"/>
  <c r="N19" i="7"/>
  <c r="M14" i="5"/>
  <c r="P14" i="5" s="1"/>
  <c r="M118" i="5"/>
  <c r="M271" i="5"/>
  <c r="K612" i="5"/>
  <c r="K620" i="5"/>
  <c r="O651" i="5"/>
  <c r="O19" i="6"/>
  <c r="N19" i="6"/>
  <c r="P25" i="6"/>
  <c r="M15" i="6"/>
  <c r="P15" i="6" s="1"/>
  <c r="N22" i="6"/>
  <c r="P70" i="6"/>
  <c r="K149" i="6"/>
  <c r="M271" i="6"/>
  <c r="K497" i="6"/>
  <c r="O661" i="6"/>
  <c r="N43" i="7"/>
  <c r="N41" i="7" s="1"/>
  <c r="N26" i="7"/>
  <c r="N16" i="7" s="1"/>
  <c r="K65" i="7"/>
  <c r="O311" i="7"/>
  <c r="O601" i="7"/>
  <c r="N34" i="7"/>
  <c r="O54" i="7"/>
  <c r="P291" i="7"/>
  <c r="K618" i="5"/>
  <c r="K626" i="5"/>
  <c r="P21" i="6"/>
  <c r="P23" i="6"/>
  <c r="L26" i="6"/>
  <c r="P32" i="6"/>
  <c r="O337" i="6"/>
  <c r="M337" i="6"/>
  <c r="K369" i="6"/>
  <c r="I367" i="6"/>
  <c r="K367" i="6" s="1"/>
  <c r="O437" i="6"/>
  <c r="O568" i="6"/>
  <c r="M22" i="7"/>
  <c r="P45" i="7"/>
  <c r="M252" i="5"/>
  <c r="N273" i="5"/>
  <c r="N271" i="5" s="1"/>
  <c r="K613" i="5"/>
  <c r="K621" i="5"/>
  <c r="P29" i="6"/>
  <c r="M28" i="6"/>
  <c r="P28" i="6" s="1"/>
  <c r="O61" i="6"/>
  <c r="N68" i="6"/>
  <c r="N66" i="6" s="1"/>
  <c r="P66" i="6" s="1"/>
  <c r="M118" i="6"/>
  <c r="P291" i="6"/>
  <c r="P67" i="7"/>
  <c r="L26" i="7"/>
  <c r="O337" i="7"/>
  <c r="M337" i="7"/>
  <c r="L31" i="7"/>
  <c r="O534" i="7"/>
  <c r="K616" i="5"/>
  <c r="K624" i="5"/>
  <c r="M22" i="6"/>
  <c r="N26" i="6"/>
  <c r="N16" i="6" s="1"/>
  <c r="O649" i="6"/>
  <c r="K92" i="7"/>
  <c r="K345" i="7"/>
  <c r="I367" i="5"/>
  <c r="K367" i="5" s="1"/>
  <c r="K611" i="5"/>
  <c r="M11" i="6"/>
  <c r="N55" i="6"/>
  <c r="N53" i="6" s="1"/>
  <c r="P53" i="6" s="1"/>
  <c r="O311" i="6"/>
  <c r="K377" i="6"/>
  <c r="K398" i="6"/>
  <c r="K418" i="6"/>
  <c r="K618" i="6"/>
  <c r="K615" i="6"/>
  <c r="K612" i="6"/>
  <c r="K617" i="6"/>
  <c r="K614" i="6"/>
  <c r="K619" i="6"/>
  <c r="K611" i="6"/>
  <c r="K616" i="6"/>
  <c r="N644" i="6"/>
  <c r="N640" i="6" s="1"/>
  <c r="N638" i="6" s="1"/>
  <c r="N636" i="6" s="1"/>
  <c r="K87" i="7"/>
  <c r="K418" i="7"/>
  <c r="O437" i="7"/>
  <c r="K497" i="7"/>
  <c r="K369" i="7"/>
  <c r="I367" i="7"/>
  <c r="K367" i="7" s="1"/>
  <c r="M220" i="6"/>
  <c r="K624" i="6"/>
  <c r="M14" i="7"/>
  <c r="P14" i="7" s="1"/>
  <c r="M220" i="7"/>
  <c r="K593" i="7"/>
  <c r="O19" i="8"/>
  <c r="M11" i="7"/>
  <c r="P21" i="7"/>
  <c r="M29" i="7"/>
  <c r="P120" i="7"/>
  <c r="P19" i="8"/>
  <c r="O535" i="7"/>
  <c r="M102" i="7"/>
  <c r="M292" i="7"/>
  <c r="M290" i="7" s="1"/>
  <c r="P290" i="7" s="1"/>
  <c r="N331" i="7"/>
  <c r="P29" i="8"/>
  <c r="M28" i="8"/>
  <c r="P28" i="8" s="1"/>
  <c r="O19" i="10"/>
  <c r="M55" i="7"/>
  <c r="K620" i="7"/>
  <c r="K625" i="7"/>
  <c r="K624" i="7"/>
  <c r="K621" i="7"/>
  <c r="K626" i="7"/>
  <c r="K623" i="7"/>
  <c r="L26" i="8"/>
  <c r="P31" i="8"/>
  <c r="M49" i="8"/>
  <c r="N142" i="8"/>
  <c r="N140" i="8" s="1"/>
  <c r="M337" i="8"/>
  <c r="K616" i="8"/>
  <c r="K626" i="9"/>
  <c r="M30" i="10"/>
  <c r="P30" i="10" s="1"/>
  <c r="K613" i="7"/>
  <c r="L640" i="7"/>
  <c r="M9" i="8"/>
  <c r="I367" i="8"/>
  <c r="K367" i="8" s="1"/>
  <c r="K611" i="8"/>
  <c r="K619" i="8"/>
  <c r="M11" i="9"/>
  <c r="M29" i="9"/>
  <c r="M94" i="9"/>
  <c r="P94" i="9" s="1"/>
  <c r="O102" i="9"/>
  <c r="M142" i="9"/>
  <c r="M252" i="9"/>
  <c r="P252" i="9" s="1"/>
  <c r="K371" i="9"/>
  <c r="K613" i="9"/>
  <c r="K621" i="9"/>
  <c r="M9" i="10"/>
  <c r="M26" i="10"/>
  <c r="P45" i="10"/>
  <c r="M43" i="10"/>
  <c r="P49" i="11"/>
  <c r="K616" i="7"/>
  <c r="M14" i="8"/>
  <c r="P14" i="8" s="1"/>
  <c r="O21" i="8"/>
  <c r="P33" i="8"/>
  <c r="M222" i="8"/>
  <c r="K614" i="8"/>
  <c r="K622" i="8"/>
  <c r="M43" i="9"/>
  <c r="P45" i="9"/>
  <c r="M68" i="9"/>
  <c r="K624" i="9"/>
  <c r="M14" i="10"/>
  <c r="P14" i="10" s="1"/>
  <c r="O21" i="10"/>
  <c r="K619" i="7"/>
  <c r="P21" i="8"/>
  <c r="K617" i="8"/>
  <c r="P32" i="9"/>
  <c r="M55" i="9"/>
  <c r="L57" i="10"/>
  <c r="O95" i="10"/>
  <c r="P74" i="12"/>
  <c r="M68" i="12"/>
  <c r="K612" i="8"/>
  <c r="K622" i="9"/>
  <c r="P57" i="10"/>
  <c r="M55" i="10"/>
  <c r="M271" i="11"/>
  <c r="K617" i="7"/>
  <c r="M22" i="8"/>
  <c r="M312" i="8"/>
  <c r="M310" i="8" s="1"/>
  <c r="P310" i="8" s="1"/>
  <c r="K615" i="8"/>
  <c r="K623" i="8"/>
  <c r="M15" i="9"/>
  <c r="P15" i="9" s="1"/>
  <c r="M310" i="9"/>
  <c r="P310" i="9" s="1"/>
  <c r="M331" i="9"/>
  <c r="K625" i="9"/>
  <c r="M13" i="10"/>
  <c r="P13" i="10" s="1"/>
  <c r="M22" i="10"/>
  <c r="K65" i="10"/>
  <c r="M68" i="8"/>
  <c r="M120" i="8"/>
  <c r="K618" i="8"/>
  <c r="M292" i="9"/>
  <c r="K620" i="9"/>
  <c r="L15" i="10"/>
  <c r="O15" i="10" s="1"/>
  <c r="M19" i="10"/>
  <c r="M28" i="10"/>
  <c r="P28" i="10" s="1"/>
  <c r="M140" i="10"/>
  <c r="P252" i="10"/>
  <c r="M250" i="10"/>
  <c r="P250" i="10" s="1"/>
  <c r="M55" i="8"/>
  <c r="P29" i="11"/>
  <c r="M271" i="10"/>
  <c r="N22" i="11"/>
  <c r="M337" i="11"/>
  <c r="P337" i="11" s="1"/>
  <c r="K616" i="11"/>
  <c r="K624" i="11"/>
  <c r="N26" i="12"/>
  <c r="N16" i="12" s="1"/>
  <c r="M312" i="10"/>
  <c r="P312" i="10" s="1"/>
  <c r="N19" i="11"/>
  <c r="P57" i="11"/>
  <c r="N68" i="11"/>
  <c r="P68" i="11" s="1"/>
  <c r="M96" i="11"/>
  <c r="P96" i="11" s="1"/>
  <c r="I367" i="11"/>
  <c r="K367" i="11" s="1"/>
  <c r="K611" i="11"/>
  <c r="K619" i="11"/>
  <c r="M11" i="12"/>
  <c r="M29" i="12"/>
  <c r="O272" i="12"/>
  <c r="M68" i="10"/>
  <c r="M120" i="10"/>
  <c r="P120" i="10" s="1"/>
  <c r="L26" i="11"/>
  <c r="M30" i="11"/>
  <c r="P30" i="11" s="1"/>
  <c r="P31" i="11"/>
  <c r="L45" i="11"/>
  <c r="M222" i="11"/>
  <c r="M290" i="11"/>
  <c r="P290" i="11" s="1"/>
  <c r="K614" i="11"/>
  <c r="K622" i="11"/>
  <c r="P45" i="12"/>
  <c r="O221" i="12"/>
  <c r="K235" i="12"/>
  <c r="P29" i="13"/>
  <c r="P19" i="14"/>
  <c r="M94" i="10"/>
  <c r="P94" i="10" s="1"/>
  <c r="K613" i="10"/>
  <c r="L640" i="10"/>
  <c r="K617" i="11"/>
  <c r="K625" i="11"/>
  <c r="K612" i="11"/>
  <c r="M11" i="11"/>
  <c r="K615" i="11"/>
  <c r="K623" i="11"/>
  <c r="P57" i="12"/>
  <c r="P224" i="12"/>
  <c r="M26" i="13"/>
  <c r="P337" i="13"/>
  <c r="M222" i="10"/>
  <c r="M290" i="10"/>
  <c r="P290" i="10" s="1"/>
  <c r="M43" i="11"/>
  <c r="M66" i="11"/>
  <c r="M120" i="11"/>
  <c r="K618" i="11"/>
  <c r="L224" i="12"/>
  <c r="M250" i="12"/>
  <c r="P19" i="13"/>
  <c r="M53" i="11"/>
  <c r="N22" i="13"/>
  <c r="O337" i="13"/>
  <c r="K614" i="13"/>
  <c r="K622" i="13"/>
  <c r="K93" i="14"/>
  <c r="P221" i="14"/>
  <c r="M220" i="14"/>
  <c r="M312" i="12"/>
  <c r="N19" i="13"/>
  <c r="N222" i="13"/>
  <c r="M331" i="13"/>
  <c r="K617" i="13"/>
  <c r="L19" i="14"/>
  <c r="N43" i="14"/>
  <c r="N41" i="14" s="1"/>
  <c r="P98" i="14"/>
  <c r="M96" i="14"/>
  <c r="P144" i="14"/>
  <c r="M142" i="14"/>
  <c r="P19" i="15"/>
  <c r="M273" i="12"/>
  <c r="M30" i="13"/>
  <c r="P30" i="13" s="1"/>
  <c r="P31" i="13"/>
  <c r="L45" i="13"/>
  <c r="M292" i="13"/>
  <c r="P292" i="13" s="1"/>
  <c r="K612" i="13"/>
  <c r="K620" i="13"/>
  <c r="P11" i="14"/>
  <c r="L15" i="14"/>
  <c r="N22" i="14"/>
  <c r="M28" i="14"/>
  <c r="P28" i="14" s="1"/>
  <c r="O54" i="14"/>
  <c r="K613" i="12"/>
  <c r="K621" i="12"/>
  <c r="L640" i="12"/>
  <c r="K615" i="13"/>
  <c r="K623" i="13"/>
  <c r="M15" i="14"/>
  <c r="P15" i="14" s="1"/>
  <c r="L57" i="14"/>
  <c r="L98" i="14"/>
  <c r="L144" i="14"/>
  <c r="M11" i="13"/>
  <c r="K613" i="13"/>
  <c r="L640" i="13"/>
  <c r="M41" i="14"/>
  <c r="O19" i="15"/>
  <c r="P45" i="13"/>
  <c r="M68" i="13"/>
  <c r="N96" i="14"/>
  <c r="N94" i="14" s="1"/>
  <c r="O102" i="14"/>
  <c r="M55" i="13"/>
  <c r="K618" i="14"/>
  <c r="K626" i="14"/>
  <c r="M55" i="14"/>
  <c r="M252" i="14"/>
  <c r="N273" i="14"/>
  <c r="N271" i="14" s="1"/>
  <c r="K371" i="14"/>
  <c r="K613" i="14"/>
  <c r="K621" i="14"/>
  <c r="M9" i="15"/>
  <c r="M29" i="15"/>
  <c r="P31" i="15"/>
  <c r="O49" i="15"/>
  <c r="N26" i="15"/>
  <c r="N16" i="15" s="1"/>
  <c r="N55" i="15"/>
  <c r="N53" i="15" s="1"/>
  <c r="O148" i="15"/>
  <c r="K616" i="14"/>
  <c r="K624" i="14"/>
  <c r="P23" i="15"/>
  <c r="P122" i="15"/>
  <c r="K611" i="14"/>
  <c r="K619" i="14"/>
  <c r="O119" i="15"/>
  <c r="K622" i="14"/>
  <c r="P42" i="15"/>
  <c r="O54" i="15"/>
  <c r="P19" i="16"/>
  <c r="M310" i="14"/>
  <c r="P310" i="14" s="1"/>
  <c r="M331" i="14"/>
  <c r="K617" i="14"/>
  <c r="K625" i="14"/>
  <c r="M271" i="14"/>
  <c r="L23" i="15"/>
  <c r="P144" i="15"/>
  <c r="K613" i="15"/>
  <c r="L640" i="15"/>
  <c r="L23" i="16"/>
  <c r="M74" i="16"/>
  <c r="M26" i="16" s="1"/>
  <c r="M41" i="18"/>
  <c r="M337" i="15"/>
  <c r="K616" i="15"/>
  <c r="N26" i="16"/>
  <c r="N16" i="16" s="1"/>
  <c r="O649" i="16"/>
  <c r="L640" i="16"/>
  <c r="K371" i="18"/>
  <c r="I367" i="18"/>
  <c r="K367" i="18" s="1"/>
  <c r="I367" i="15"/>
  <c r="K367" i="15" s="1"/>
  <c r="K611" i="15"/>
  <c r="K619" i="15"/>
  <c r="M11" i="16"/>
  <c r="P21" i="16"/>
  <c r="M29" i="16"/>
  <c r="P275" i="16"/>
  <c r="M273" i="16"/>
  <c r="K597" i="16"/>
  <c r="M118" i="15"/>
  <c r="M148" i="15"/>
  <c r="M142" i="15" s="1"/>
  <c r="K614" i="15"/>
  <c r="M43" i="16"/>
  <c r="L98" i="16"/>
  <c r="M220" i="16"/>
  <c r="K435" i="16"/>
  <c r="L275" i="18"/>
  <c r="L23" i="18"/>
  <c r="L24" i="17"/>
  <c r="L45" i="17"/>
  <c r="M271" i="15"/>
  <c r="K612" i="15"/>
  <c r="L15" i="16"/>
  <c r="P95" i="16"/>
  <c r="P122" i="16"/>
  <c r="M120" i="16"/>
  <c r="O221" i="16"/>
  <c r="O385" i="16"/>
  <c r="K431" i="16"/>
  <c r="K455" i="16"/>
  <c r="P49" i="17"/>
  <c r="M26" i="17"/>
  <c r="M43" i="17"/>
  <c r="M53" i="15"/>
  <c r="P57" i="16"/>
  <c r="K451" i="16"/>
  <c r="K589" i="16"/>
  <c r="M19" i="17"/>
  <c r="P21" i="17"/>
  <c r="M11" i="17"/>
  <c r="P224" i="16"/>
  <c r="K623" i="16"/>
  <c r="M15" i="17"/>
  <c r="P15" i="17" s="1"/>
  <c r="M55" i="17"/>
  <c r="K199" i="17"/>
  <c r="K381" i="17"/>
  <c r="K402" i="17"/>
  <c r="K634" i="17"/>
  <c r="P30" i="18"/>
  <c r="M28" i="18"/>
  <c r="P28" i="18" s="1"/>
  <c r="O61" i="18"/>
  <c r="L26" i="18"/>
  <c r="M140" i="16"/>
  <c r="M312" i="16"/>
  <c r="P312" i="16" s="1"/>
  <c r="K613" i="16"/>
  <c r="K621" i="16"/>
  <c r="M66" i="17"/>
  <c r="P66" i="17" s="1"/>
  <c r="P224" i="17"/>
  <c r="M222" i="17"/>
  <c r="K624" i="17"/>
  <c r="K621" i="17"/>
  <c r="K626" i="17"/>
  <c r="K623" i="17"/>
  <c r="K620" i="17"/>
  <c r="K625" i="17"/>
  <c r="P337" i="18"/>
  <c r="M26" i="18"/>
  <c r="O351" i="18"/>
  <c r="L31" i="18"/>
  <c r="K616" i="16"/>
  <c r="K624" i="16"/>
  <c r="M14" i="17"/>
  <c r="P14" i="17" s="1"/>
  <c r="O21" i="17"/>
  <c r="P33" i="17"/>
  <c r="O42" i="17"/>
  <c r="M271" i="17"/>
  <c r="P271" i="17" s="1"/>
  <c r="P273" i="17"/>
  <c r="P54" i="17"/>
  <c r="O272" i="17"/>
  <c r="K427" i="17"/>
  <c r="K622" i="16"/>
  <c r="M9" i="18"/>
  <c r="P11" i="18"/>
  <c r="M96" i="16"/>
  <c r="P96" i="16" s="1"/>
  <c r="K625" i="16"/>
  <c r="M22" i="17"/>
  <c r="M118" i="17"/>
  <c r="N252" i="18"/>
  <c r="N250" i="18" s="1"/>
  <c r="P254" i="18"/>
  <c r="L15" i="17"/>
  <c r="O15" i="17" s="1"/>
  <c r="N22" i="17"/>
  <c r="M28" i="17"/>
  <c r="P28" i="17" s="1"/>
  <c r="P45" i="17"/>
  <c r="P70" i="17"/>
  <c r="K109" i="17"/>
  <c r="O119" i="17"/>
  <c r="P311" i="17"/>
  <c r="M310" i="17"/>
  <c r="P310" i="17" s="1"/>
  <c r="N68" i="18"/>
  <c r="N66" i="18" s="1"/>
  <c r="N22" i="18"/>
  <c r="M96" i="17"/>
  <c r="P122" i="17"/>
  <c r="P275" i="17"/>
  <c r="P21" i="18"/>
  <c r="P70" i="18"/>
  <c r="K112" i="18"/>
  <c r="L122" i="18"/>
  <c r="K270" i="18"/>
  <c r="K435" i="18"/>
  <c r="K573" i="18"/>
  <c r="K589" i="18"/>
  <c r="K668" i="18"/>
  <c r="M329" i="17"/>
  <c r="K617" i="17"/>
  <c r="P98" i="18"/>
  <c r="P144" i="18"/>
  <c r="P311" i="18"/>
  <c r="L640" i="18"/>
  <c r="K665" i="18"/>
  <c r="M68" i="18"/>
  <c r="M140" i="18"/>
  <c r="M250" i="18"/>
  <c r="N34" i="18"/>
  <c r="K597" i="18"/>
  <c r="M19" i="18"/>
  <c r="P57" i="18"/>
  <c r="M55" i="18"/>
  <c r="K64" i="18"/>
  <c r="O119" i="18"/>
  <c r="O221" i="18"/>
  <c r="P224" i="18"/>
  <c r="M222" i="18"/>
  <c r="O272" i="18"/>
  <c r="P330" i="18"/>
  <c r="M140" i="17"/>
  <c r="M250" i="17"/>
  <c r="P23" i="18"/>
  <c r="M13" i="18"/>
  <c r="P13" i="18" s="1"/>
  <c r="N43" i="18"/>
  <c r="N41" i="18" s="1"/>
  <c r="P102" i="18"/>
  <c r="K111" i="18"/>
  <c r="K164" i="18"/>
  <c r="K189" i="18"/>
  <c r="L224" i="18"/>
  <c r="P275" i="18"/>
  <c r="K630" i="18"/>
  <c r="K265" i="18"/>
  <c r="K350" i="18"/>
  <c r="K423" i="18"/>
  <c r="O337" i="18"/>
  <c r="K622" i="18"/>
  <c r="O648" i="18"/>
  <c r="M331" i="18"/>
  <c r="K625" i="18"/>
  <c r="K164" i="1" l="1"/>
  <c r="O70" i="18"/>
  <c r="L120" i="7"/>
  <c r="O661" i="1"/>
  <c r="K88" i="1"/>
  <c r="O275" i="11"/>
  <c r="O275" i="9"/>
  <c r="O144" i="5"/>
  <c r="K615" i="1"/>
  <c r="K229" i="1"/>
  <c r="O668" i="1"/>
  <c r="L68" i="7"/>
  <c r="L66" i="7" s="1"/>
  <c r="O66" i="7" s="1"/>
  <c r="P331" i="18"/>
  <c r="L55" i="13"/>
  <c r="P254" i="1"/>
  <c r="K309" i="1"/>
  <c r="K464" i="1"/>
  <c r="K65" i="1"/>
  <c r="P224" i="1"/>
  <c r="O32" i="13"/>
  <c r="O349" i="1"/>
  <c r="M250" i="7"/>
  <c r="P250" i="7" s="1"/>
  <c r="L292" i="6"/>
  <c r="O292" i="6" s="1"/>
  <c r="O98" i="3"/>
  <c r="L312" i="2"/>
  <c r="L310" i="2" s="1"/>
  <c r="K200" i="1"/>
  <c r="K132" i="1"/>
  <c r="K306" i="1"/>
  <c r="M290" i="8"/>
  <c r="P290" i="8" s="1"/>
  <c r="P68" i="2"/>
  <c r="O333" i="16"/>
  <c r="O74" i="1"/>
  <c r="P333" i="1"/>
  <c r="O250" i="17"/>
  <c r="K372" i="1"/>
  <c r="N11" i="14"/>
  <c r="N9" i="14" s="1"/>
  <c r="O122" i="16"/>
  <c r="O148" i="1"/>
  <c r="K416" i="1"/>
  <c r="L292" i="8"/>
  <c r="L290" i="8" s="1"/>
  <c r="O290" i="8" s="1"/>
  <c r="N28" i="2"/>
  <c r="P142" i="2"/>
  <c r="L120" i="9"/>
  <c r="O120" i="9" s="1"/>
  <c r="L142" i="11"/>
  <c r="O142" i="11" s="1"/>
  <c r="P312" i="15"/>
  <c r="P329" i="10"/>
  <c r="P331" i="3"/>
  <c r="M271" i="9"/>
  <c r="P271" i="9" s="1"/>
  <c r="L14" i="9"/>
  <c r="O14" i="9" s="1"/>
  <c r="K149" i="1"/>
  <c r="K631" i="1"/>
  <c r="K421" i="1"/>
  <c r="K270" i="1"/>
  <c r="O380" i="1"/>
  <c r="P120" i="3"/>
  <c r="L142" i="7"/>
  <c r="O142" i="7" s="1"/>
  <c r="O580" i="1"/>
  <c r="K497" i="1"/>
  <c r="O404" i="1"/>
  <c r="L222" i="13"/>
  <c r="L220" i="13" s="1"/>
  <c r="L43" i="4"/>
  <c r="O43" i="4" s="1"/>
  <c r="P273" i="11"/>
  <c r="P292" i="14"/>
  <c r="P271" i="11"/>
  <c r="L312" i="4"/>
  <c r="O312" i="4" s="1"/>
  <c r="O347" i="1"/>
  <c r="K396" i="1"/>
  <c r="K199" i="1"/>
  <c r="O70" i="10"/>
  <c r="P120" i="6"/>
  <c r="M66" i="5"/>
  <c r="P66" i="5" s="1"/>
  <c r="L312" i="6"/>
  <c r="O312" i="6" s="1"/>
  <c r="K381" i="1"/>
  <c r="K432" i="1"/>
  <c r="K397" i="1"/>
  <c r="P220" i="4"/>
  <c r="K264" i="1"/>
  <c r="O34" i="8"/>
  <c r="O254" i="8"/>
  <c r="L252" i="7"/>
  <c r="O252" i="7" s="1"/>
  <c r="L252" i="12"/>
  <c r="L250" i="12" s="1"/>
  <c r="P312" i="6"/>
  <c r="O640" i="3"/>
  <c r="O55" i="18"/>
  <c r="O98" i="18"/>
  <c r="L120" i="14"/>
  <c r="O120" i="14" s="1"/>
  <c r="L43" i="6"/>
  <c r="O43" i="6" s="1"/>
  <c r="O599" i="1"/>
  <c r="K186" i="1"/>
  <c r="O16" i="15"/>
  <c r="L331" i="12"/>
  <c r="L329" i="12" s="1"/>
  <c r="O329" i="12" s="1"/>
  <c r="N30" i="13"/>
  <c r="O30" i="13" s="1"/>
  <c r="P220" i="14"/>
  <c r="L222" i="7"/>
  <c r="O222" i="7" s="1"/>
  <c r="L252" i="5"/>
  <c r="O252" i="5" s="1"/>
  <c r="L142" i="4"/>
  <c r="L140" i="4" s="1"/>
  <c r="O140" i="4" s="1"/>
  <c r="O96" i="5"/>
  <c r="O222" i="4"/>
  <c r="K573" i="1"/>
  <c r="K635" i="1"/>
  <c r="K350" i="1"/>
  <c r="K473" i="1"/>
  <c r="N28" i="18"/>
  <c r="N29" i="11"/>
  <c r="N28" i="11" s="1"/>
  <c r="K86" i="1"/>
  <c r="K626" i="1"/>
  <c r="K424" i="1"/>
  <c r="P140" i="17"/>
  <c r="L292" i="2"/>
  <c r="O292" i="2" s="1"/>
  <c r="P53" i="12"/>
  <c r="O597" i="1"/>
  <c r="O435" i="1"/>
  <c r="K422" i="1"/>
  <c r="O564" i="1"/>
  <c r="N55" i="1"/>
  <c r="N53" i="1" s="1"/>
  <c r="P271" i="3"/>
  <c r="N11" i="18"/>
  <c r="N9" i="18" s="1"/>
  <c r="O66" i="15"/>
  <c r="O30" i="14"/>
  <c r="P55" i="12"/>
  <c r="O34" i="2"/>
  <c r="K597" i="1"/>
  <c r="P142" i="17"/>
  <c r="O331" i="16"/>
  <c r="P142" i="16"/>
  <c r="P271" i="8"/>
  <c r="K595" i="1"/>
  <c r="K370" i="1"/>
  <c r="P222" i="14"/>
  <c r="K498" i="1"/>
  <c r="K450" i="1"/>
  <c r="O70" i="15"/>
  <c r="L68" i="8"/>
  <c r="O68" i="8" s="1"/>
  <c r="L312" i="7"/>
  <c r="O312" i="7" s="1"/>
  <c r="K580" i="1"/>
  <c r="O651" i="1"/>
  <c r="J651" i="1"/>
  <c r="K651" i="1" s="1"/>
  <c r="K113" i="1"/>
  <c r="K176" i="1"/>
  <c r="O30" i="7"/>
  <c r="O553" i="1"/>
  <c r="O32" i="2"/>
  <c r="O294" i="18"/>
  <c r="N11" i="9"/>
  <c r="N9" i="9" s="1"/>
  <c r="L120" i="8"/>
  <c r="O120" i="8" s="1"/>
  <c r="N28" i="16"/>
  <c r="L29" i="13"/>
  <c r="O29" i="13" s="1"/>
  <c r="O30" i="18"/>
  <c r="P273" i="3"/>
  <c r="K84" i="1"/>
  <c r="K375" i="1"/>
  <c r="O537" i="1"/>
  <c r="O57" i="8"/>
  <c r="N220" i="7"/>
  <c r="P220" i="7" s="1"/>
  <c r="L11" i="13"/>
  <c r="O11" i="13" s="1"/>
  <c r="O275" i="6"/>
  <c r="K474" i="1"/>
  <c r="K547" i="1"/>
  <c r="K418" i="1"/>
  <c r="L55" i="17"/>
  <c r="O55" i="17" s="1"/>
  <c r="L292" i="16"/>
  <c r="O292" i="16" s="1"/>
  <c r="P222" i="15"/>
  <c r="N11" i="12"/>
  <c r="N9" i="12" s="1"/>
  <c r="O224" i="10"/>
  <c r="K204" i="1"/>
  <c r="O385" i="1"/>
  <c r="K87" i="1"/>
  <c r="K117" i="1"/>
  <c r="P22" i="13"/>
  <c r="L252" i="2"/>
  <c r="L250" i="2" s="1"/>
  <c r="O250" i="2" s="1"/>
  <c r="L43" i="9"/>
  <c r="O43" i="9" s="1"/>
  <c r="L142" i="2"/>
  <c r="L140" i="2" s="1"/>
  <c r="O140" i="2" s="1"/>
  <c r="P45" i="1"/>
  <c r="P55" i="17"/>
  <c r="L312" i="11"/>
  <c r="O312" i="11" s="1"/>
  <c r="O640" i="14"/>
  <c r="L68" i="13"/>
  <c r="O68" i="13" s="1"/>
  <c r="N53" i="11"/>
  <c r="P53" i="11" s="1"/>
  <c r="N29" i="15"/>
  <c r="N28" i="15" s="1"/>
  <c r="L292" i="15"/>
  <c r="O292" i="15" s="1"/>
  <c r="O294" i="11"/>
  <c r="L11" i="17"/>
  <c r="O11" i="17" s="1"/>
  <c r="L252" i="14"/>
  <c r="O252" i="14" s="1"/>
  <c r="M250" i="16"/>
  <c r="P250" i="16" s="1"/>
  <c r="L222" i="16"/>
  <c r="O222" i="16" s="1"/>
  <c r="M220" i="15"/>
  <c r="P220" i="15" s="1"/>
  <c r="L120" i="11"/>
  <c r="O120" i="11" s="1"/>
  <c r="L142" i="10"/>
  <c r="L140" i="10" s="1"/>
  <c r="O140" i="10" s="1"/>
  <c r="O70" i="9"/>
  <c r="L43" i="5"/>
  <c r="L41" i="5" s="1"/>
  <c r="O41" i="5" s="1"/>
  <c r="O30" i="16"/>
  <c r="O254" i="18"/>
  <c r="O31" i="17"/>
  <c r="L142" i="8"/>
  <c r="O142" i="8" s="1"/>
  <c r="N271" i="10"/>
  <c r="N37" i="10" s="1"/>
  <c r="O98" i="13"/>
  <c r="O401" i="1"/>
  <c r="N28" i="9"/>
  <c r="P96" i="17"/>
  <c r="P312" i="13"/>
  <c r="L638" i="5"/>
  <c r="L636" i="5" s="1"/>
  <c r="O636" i="5" s="1"/>
  <c r="O331" i="11"/>
  <c r="P271" i="15"/>
  <c r="P222" i="16"/>
  <c r="P273" i="15"/>
  <c r="P96" i="13"/>
  <c r="O638" i="8"/>
  <c r="O254" i="9"/>
  <c r="N11" i="5"/>
  <c r="N9" i="5" s="1"/>
  <c r="P220" i="3"/>
  <c r="N28" i="12"/>
  <c r="O30" i="9"/>
  <c r="N43" i="1"/>
  <c r="N41" i="1" s="1"/>
  <c r="O640" i="17"/>
  <c r="O649" i="1"/>
  <c r="K589" i="1"/>
  <c r="L273" i="15"/>
  <c r="O273" i="15" s="1"/>
  <c r="P57" i="1"/>
  <c r="K551" i="1"/>
  <c r="L222" i="17"/>
  <c r="O222" i="17" s="1"/>
  <c r="O254" i="15"/>
  <c r="L96" i="8"/>
  <c r="L94" i="8" s="1"/>
  <c r="O94" i="8" s="1"/>
  <c r="L55" i="2"/>
  <c r="L53" i="2" s="1"/>
  <c r="O53" i="2" s="1"/>
  <c r="N12" i="16"/>
  <c r="N10" i="16" s="1"/>
  <c r="K93" i="1"/>
  <c r="K465" i="1"/>
  <c r="M118" i="9"/>
  <c r="P118" i="9" s="1"/>
  <c r="M290" i="16"/>
  <c r="P290" i="16" s="1"/>
  <c r="L273" i="8"/>
  <c r="O273" i="8" s="1"/>
  <c r="O98" i="12"/>
  <c r="P329" i="3"/>
  <c r="K328" i="1"/>
  <c r="O144" i="6"/>
  <c r="O314" i="5"/>
  <c r="K185" i="1"/>
  <c r="N118" i="17"/>
  <c r="P118" i="17" s="1"/>
  <c r="O650" i="1"/>
  <c r="K423" i="1"/>
  <c r="K425" i="1"/>
  <c r="K417" i="1"/>
  <c r="K419" i="1"/>
  <c r="M94" i="15"/>
  <c r="P94" i="15" s="1"/>
  <c r="L331" i="4"/>
  <c r="O331" i="4" s="1"/>
  <c r="O34" i="13"/>
  <c r="K435" i="1"/>
  <c r="K668" i="1"/>
  <c r="L273" i="7"/>
  <c r="L271" i="7" s="1"/>
  <c r="O271" i="7" s="1"/>
  <c r="L331" i="3"/>
  <c r="O331" i="3" s="1"/>
  <c r="P55" i="3"/>
  <c r="O142" i="13"/>
  <c r="K648" i="1"/>
  <c r="O533" i="1"/>
  <c r="K650" i="1"/>
  <c r="O273" i="11"/>
  <c r="K533" i="1"/>
  <c r="O142" i="17"/>
  <c r="K341" i="1"/>
  <c r="O34" i="6"/>
  <c r="K430" i="1"/>
  <c r="O455" i="1"/>
  <c r="L120" i="10"/>
  <c r="O120" i="10" s="1"/>
  <c r="L331" i="9"/>
  <c r="O331" i="9" s="1"/>
  <c r="P43" i="6"/>
  <c r="O68" i="7"/>
  <c r="P142" i="13"/>
  <c r="P22" i="9"/>
  <c r="K451" i="1"/>
  <c r="N28" i="17"/>
  <c r="K377" i="1"/>
  <c r="O30" i="2"/>
  <c r="P68" i="7"/>
  <c r="K591" i="1"/>
  <c r="M55" i="1"/>
  <c r="M53" i="1" s="1"/>
  <c r="K266" i="1"/>
  <c r="P292" i="18"/>
  <c r="K82" i="1"/>
  <c r="K431" i="1"/>
  <c r="L292" i="17"/>
  <c r="O292" i="17" s="1"/>
  <c r="L273" i="10"/>
  <c r="O273" i="10" s="1"/>
  <c r="P273" i="7"/>
  <c r="P250" i="11"/>
  <c r="O551" i="1"/>
  <c r="L252" i="16"/>
  <c r="O252" i="16" s="1"/>
  <c r="L312" i="15"/>
  <c r="O312" i="15" s="1"/>
  <c r="P68" i="10"/>
  <c r="O57" i="6"/>
  <c r="L120" i="2"/>
  <c r="L118" i="2" s="1"/>
  <c r="O118" i="2" s="1"/>
  <c r="N220" i="12"/>
  <c r="P220" i="12" s="1"/>
  <c r="N66" i="3"/>
  <c r="P66" i="3" s="1"/>
  <c r="K173" i="1"/>
  <c r="K621" i="1"/>
  <c r="O271" i="6"/>
  <c r="K92" i="1"/>
  <c r="P140" i="18"/>
  <c r="L312" i="16"/>
  <c r="O312" i="16" s="1"/>
  <c r="L13" i="12"/>
  <c r="O13" i="12" s="1"/>
  <c r="M290" i="6"/>
  <c r="P290" i="6" s="1"/>
  <c r="L331" i="18"/>
  <c r="O331" i="18" s="1"/>
  <c r="L273" i="16"/>
  <c r="O273" i="16" s="1"/>
  <c r="L43" i="8"/>
  <c r="O43" i="8" s="1"/>
  <c r="O640" i="8"/>
  <c r="O34" i="5"/>
  <c r="L331" i="5"/>
  <c r="O331" i="5" s="1"/>
  <c r="N290" i="18"/>
  <c r="P290" i="18" s="1"/>
  <c r="O314" i="18"/>
  <c r="K628" i="1"/>
  <c r="K349" i="1"/>
  <c r="L32" i="1"/>
  <c r="L30" i="1" s="1"/>
  <c r="K380" i="1"/>
  <c r="P70" i="1"/>
  <c r="K109" i="1"/>
  <c r="O439" i="1"/>
  <c r="K265" i="1"/>
  <c r="O337" i="1"/>
  <c r="O252" i="11"/>
  <c r="O383" i="1"/>
  <c r="P142" i="18"/>
  <c r="M250" i="15"/>
  <c r="P250" i="15" s="1"/>
  <c r="P142" i="3"/>
  <c r="O636" i="11"/>
  <c r="O34" i="12"/>
  <c r="O312" i="14"/>
  <c r="L310" i="14"/>
  <c r="O310" i="14" s="1"/>
  <c r="L310" i="5"/>
  <c r="O310" i="5" s="1"/>
  <c r="O312" i="5"/>
  <c r="L292" i="9"/>
  <c r="O292" i="9" s="1"/>
  <c r="N11" i="6"/>
  <c r="N9" i="6" s="1"/>
  <c r="O34" i="16"/>
  <c r="K112" i="1"/>
  <c r="O57" i="5"/>
  <c r="O140" i="6"/>
  <c r="K213" i="1"/>
  <c r="K304" i="1"/>
  <c r="P337" i="1"/>
  <c r="O94" i="6"/>
  <c r="K189" i="1"/>
  <c r="K345" i="1"/>
  <c r="P312" i="18"/>
  <c r="O437" i="1"/>
  <c r="O535" i="1"/>
  <c r="P275" i="1"/>
  <c r="K402" i="1"/>
  <c r="K343" i="1"/>
  <c r="K481" i="1"/>
  <c r="P294" i="1"/>
  <c r="K289" i="1"/>
  <c r="K324" i="1"/>
  <c r="P310" i="18"/>
  <c r="O254" i="17"/>
  <c r="O57" i="18"/>
  <c r="O144" i="16"/>
  <c r="O310" i="18"/>
  <c r="O94" i="18"/>
  <c r="L140" i="17"/>
  <c r="O140" i="17" s="1"/>
  <c r="O252" i="17"/>
  <c r="O120" i="16"/>
  <c r="N53" i="16"/>
  <c r="P53" i="16" s="1"/>
  <c r="O144" i="13"/>
  <c r="P55" i="9"/>
  <c r="O275" i="12"/>
  <c r="L68" i="12"/>
  <c r="O68" i="12" s="1"/>
  <c r="O254" i="10"/>
  <c r="P43" i="5"/>
  <c r="O352" i="1"/>
  <c r="P273" i="13"/>
  <c r="N12" i="8"/>
  <c r="N10" i="8" s="1"/>
  <c r="P98" i="1"/>
  <c r="O314" i="14"/>
  <c r="K138" i="1"/>
  <c r="O406" i="1"/>
  <c r="K85" i="1"/>
  <c r="P140" i="6"/>
  <c r="P142" i="6"/>
  <c r="O312" i="18"/>
  <c r="P250" i="17"/>
  <c r="L14" i="18"/>
  <c r="M250" i="13"/>
  <c r="P250" i="13" s="1"/>
  <c r="L55" i="12"/>
  <c r="O55" i="12" s="1"/>
  <c r="L222" i="6"/>
  <c r="O222" i="6" s="1"/>
  <c r="M331" i="5"/>
  <c r="P331" i="5" s="1"/>
  <c r="I367" i="1"/>
  <c r="K367" i="1" s="1"/>
  <c r="P250" i="4"/>
  <c r="O45" i="3"/>
  <c r="P252" i="17"/>
  <c r="L222" i="14"/>
  <c r="O222" i="14" s="1"/>
  <c r="O254" i="11"/>
  <c r="O254" i="6"/>
  <c r="K368" i="1"/>
  <c r="K564" i="1"/>
  <c r="O457" i="1"/>
  <c r="O122" i="13"/>
  <c r="L312" i="3"/>
  <c r="O312" i="3" s="1"/>
  <c r="M290" i="17"/>
  <c r="P290" i="17" s="1"/>
  <c r="O45" i="15"/>
  <c r="O273" i="6"/>
  <c r="L13" i="7"/>
  <c r="O13" i="7" s="1"/>
  <c r="P273" i="6"/>
  <c r="P43" i="2"/>
  <c r="O98" i="5"/>
  <c r="O70" i="2"/>
  <c r="L331" i="2"/>
  <c r="L329" i="2" s="1"/>
  <c r="O329" i="2" s="1"/>
  <c r="L14" i="15"/>
  <c r="O14" i="15" s="1"/>
  <c r="L292" i="10"/>
  <c r="P43" i="3"/>
  <c r="P96" i="6"/>
  <c r="L273" i="17"/>
  <c r="O273" i="17" s="1"/>
  <c r="M271" i="13"/>
  <c r="P271" i="13" s="1"/>
  <c r="L331" i="10"/>
  <c r="L329" i="10" s="1"/>
  <c r="O329" i="10" s="1"/>
  <c r="L292" i="12"/>
  <c r="L290" i="12" s="1"/>
  <c r="O290" i="12" s="1"/>
  <c r="O252" i="8"/>
  <c r="P118" i="6"/>
  <c r="L55" i="7"/>
  <c r="O55" i="7" s="1"/>
  <c r="L312" i="17"/>
  <c r="O312" i="17" s="1"/>
  <c r="L312" i="12"/>
  <c r="O312" i="12" s="1"/>
  <c r="P68" i="12"/>
  <c r="L13" i="9"/>
  <c r="O13" i="9" s="1"/>
  <c r="L13" i="10"/>
  <c r="O13" i="10" s="1"/>
  <c r="L142" i="3"/>
  <c r="L140" i="3" s="1"/>
  <c r="O140" i="3" s="1"/>
  <c r="O273" i="12"/>
  <c r="L68" i="16"/>
  <c r="L66" i="16" s="1"/>
  <c r="O66" i="16" s="1"/>
  <c r="P120" i="13"/>
  <c r="K64" i="1"/>
  <c r="L29" i="6"/>
  <c r="O29" i="6" s="1"/>
  <c r="O224" i="11"/>
  <c r="O224" i="8"/>
  <c r="K649" i="1"/>
  <c r="K455" i="1"/>
  <c r="L312" i="9"/>
  <c r="L310" i="9" s="1"/>
  <c r="O310" i="9" s="1"/>
  <c r="L43" i="7"/>
  <c r="L41" i="7" s="1"/>
  <c r="L120" i="4"/>
  <c r="O120" i="4" s="1"/>
  <c r="P140" i="4"/>
  <c r="P41" i="3"/>
  <c r="K614" i="1"/>
  <c r="K428" i="1"/>
  <c r="O68" i="15"/>
  <c r="L96" i="15"/>
  <c r="O96" i="15" s="1"/>
  <c r="L331" i="14"/>
  <c r="O331" i="14" s="1"/>
  <c r="L312" i="10"/>
  <c r="O312" i="10" s="1"/>
  <c r="P94" i="6"/>
  <c r="L11" i="6"/>
  <c r="L9" i="6" s="1"/>
  <c r="M12" i="2"/>
  <c r="M10" i="2" s="1"/>
  <c r="P120" i="12"/>
  <c r="O98" i="6"/>
  <c r="N11" i="16"/>
  <c r="N9" i="16" s="1"/>
  <c r="L120" i="12"/>
  <c r="L118" i="12" s="1"/>
  <c r="O118" i="12" s="1"/>
  <c r="L26" i="1"/>
  <c r="K219" i="1"/>
  <c r="O250" i="8"/>
  <c r="K80" i="1"/>
  <c r="O222" i="11"/>
  <c r="K376" i="1"/>
  <c r="K267" i="1"/>
  <c r="K401" i="1"/>
  <c r="P314" i="1"/>
  <c r="K499" i="1"/>
  <c r="K449" i="1"/>
  <c r="O354" i="1"/>
  <c r="K83" i="1"/>
  <c r="N26" i="1"/>
  <c r="N16" i="1" s="1"/>
  <c r="K285" i="1"/>
  <c r="K201" i="1"/>
  <c r="K215" i="1"/>
  <c r="N28" i="7"/>
  <c r="O32" i="18"/>
  <c r="O665" i="1"/>
  <c r="O142" i="18"/>
  <c r="O118" i="6"/>
  <c r="L314" i="1"/>
  <c r="O314" i="1" s="1"/>
  <c r="K630" i="1"/>
  <c r="O55" i="11"/>
  <c r="P271" i="18"/>
  <c r="O292" i="3"/>
  <c r="L290" i="3"/>
  <c r="O290" i="3" s="1"/>
  <c r="O96" i="18"/>
  <c r="P220" i="16"/>
  <c r="M290" i="12"/>
  <c r="P290" i="12" s="1"/>
  <c r="P118" i="13"/>
  <c r="L331" i="13"/>
  <c r="O331" i="13" s="1"/>
  <c r="L292" i="13"/>
  <c r="O292" i="13" s="1"/>
  <c r="L96" i="9"/>
  <c r="L94" i="9" s="1"/>
  <c r="O94" i="9" s="1"/>
  <c r="N220" i="6"/>
  <c r="N37" i="6" s="1"/>
  <c r="P292" i="3"/>
  <c r="O294" i="3"/>
  <c r="L96" i="2"/>
  <c r="L94" i="2" s="1"/>
  <c r="O224" i="15"/>
  <c r="N11" i="13"/>
  <c r="N9" i="13" s="1"/>
  <c r="O102" i="1"/>
  <c r="L120" i="15"/>
  <c r="O120" i="15" s="1"/>
  <c r="P331" i="9"/>
  <c r="L312" i="8"/>
  <c r="O312" i="8" s="1"/>
  <c r="O70" i="6"/>
  <c r="N34" i="1"/>
  <c r="N14" i="1" s="1"/>
  <c r="K426" i="1"/>
  <c r="L312" i="13"/>
  <c r="O312" i="13" s="1"/>
  <c r="L252" i="3"/>
  <c r="O252" i="3" s="1"/>
  <c r="O144" i="18"/>
  <c r="L140" i="18"/>
  <c r="O140" i="18" s="1"/>
  <c r="L120" i="17"/>
  <c r="O120" i="17" s="1"/>
  <c r="O294" i="14"/>
  <c r="O275" i="13"/>
  <c r="O314" i="13"/>
  <c r="P96" i="12"/>
  <c r="O57" i="11"/>
  <c r="O638" i="11"/>
  <c r="L142" i="9"/>
  <c r="O142" i="9" s="1"/>
  <c r="N20" i="8"/>
  <c r="N18" i="8" s="1"/>
  <c r="P273" i="8"/>
  <c r="L331" i="7"/>
  <c r="L329" i="7" s="1"/>
  <c r="O34" i="7"/>
  <c r="K613" i="1"/>
  <c r="K618" i="1"/>
  <c r="M118" i="4"/>
  <c r="P118" i="4" s="1"/>
  <c r="P273" i="18"/>
  <c r="O34" i="11"/>
  <c r="N12" i="9"/>
  <c r="N10" i="9" s="1"/>
  <c r="K593" i="1"/>
  <c r="K427" i="1"/>
  <c r="P43" i="17"/>
  <c r="O142" i="5"/>
  <c r="O45" i="14"/>
  <c r="P252" i="11"/>
  <c r="L43" i="12"/>
  <c r="L41" i="12" s="1"/>
  <c r="O120" i="6"/>
  <c r="L222" i="9"/>
  <c r="O222" i="9" s="1"/>
  <c r="O96" i="6"/>
  <c r="L120" i="5"/>
  <c r="O120" i="5" s="1"/>
  <c r="M94" i="2"/>
  <c r="P94" i="2" s="1"/>
  <c r="P22" i="2"/>
  <c r="K622" i="1"/>
  <c r="K620" i="1"/>
  <c r="O122" i="6"/>
  <c r="K624" i="1"/>
  <c r="N31" i="1"/>
  <c r="N29" i="1" s="1"/>
  <c r="K235" i="1"/>
  <c r="K482" i="1"/>
  <c r="K420" i="1"/>
  <c r="P94" i="18"/>
  <c r="L29" i="8"/>
  <c r="O29" i="8" s="1"/>
  <c r="P96" i="18"/>
  <c r="O32" i="16"/>
  <c r="M20" i="16"/>
  <c r="M18" i="16" s="1"/>
  <c r="M66" i="14"/>
  <c r="P66" i="14" s="1"/>
  <c r="P222" i="11"/>
  <c r="O640" i="11"/>
  <c r="O32" i="9"/>
  <c r="L11" i="8"/>
  <c r="L9" i="8" s="1"/>
  <c r="O32" i="7"/>
  <c r="P55" i="4"/>
  <c r="P142" i="4"/>
  <c r="L96" i="10"/>
  <c r="P122" i="1"/>
  <c r="O648" i="1"/>
  <c r="N33" i="1"/>
  <c r="N13" i="1" s="1"/>
  <c r="P144" i="1"/>
  <c r="K216" i="1"/>
  <c r="O555" i="1"/>
  <c r="K665" i="1"/>
  <c r="O26" i="15"/>
  <c r="L140" i="5"/>
  <c r="O140" i="5" s="1"/>
  <c r="L66" i="2"/>
  <c r="O66" i="2" s="1"/>
  <c r="O68" i="2"/>
  <c r="N32" i="1"/>
  <c r="N30" i="1" s="1"/>
  <c r="K110" i="1"/>
  <c r="M68" i="16"/>
  <c r="P68" i="16" s="1"/>
  <c r="L220" i="11"/>
  <c r="O220" i="11" s="1"/>
  <c r="O55" i="16"/>
  <c r="P22" i="12"/>
  <c r="N644" i="1"/>
  <c r="N640" i="1" s="1"/>
  <c r="N638" i="1" s="1"/>
  <c r="N636" i="1" s="1"/>
  <c r="O34" i="4"/>
  <c r="O568" i="1"/>
  <c r="O43" i="3"/>
  <c r="L41" i="3"/>
  <c r="O41" i="3" s="1"/>
  <c r="O329" i="16"/>
  <c r="O26" i="17"/>
  <c r="L68" i="14"/>
  <c r="P329" i="16"/>
  <c r="L24" i="1"/>
  <c r="O24" i="1" s="1"/>
  <c r="P271" i="14"/>
  <c r="O57" i="16"/>
  <c r="L271" i="9"/>
  <c r="O271" i="9" s="1"/>
  <c r="P68" i="15"/>
  <c r="M20" i="9"/>
  <c r="M18" i="9" s="1"/>
  <c r="K612" i="1"/>
  <c r="O94" i="17"/>
  <c r="L16" i="17"/>
  <c r="O16" i="17" s="1"/>
  <c r="L220" i="10"/>
  <c r="O220" i="10" s="1"/>
  <c r="O16" i="12"/>
  <c r="P312" i="11"/>
  <c r="O26" i="12"/>
  <c r="L29" i="10"/>
  <c r="O29" i="10" s="1"/>
  <c r="P252" i="8"/>
  <c r="L96" i="4"/>
  <c r="L94" i="4" s="1"/>
  <c r="O94" i="4" s="1"/>
  <c r="O34" i="15"/>
  <c r="K249" i="1"/>
  <c r="P331" i="10"/>
  <c r="L11" i="10"/>
  <c r="L9" i="10" s="1"/>
  <c r="P118" i="5"/>
  <c r="O142" i="6"/>
  <c r="O32" i="5"/>
  <c r="N16" i="3"/>
  <c r="P16" i="3" s="1"/>
  <c r="L22" i="7"/>
  <c r="L12" i="7" s="1"/>
  <c r="L14" i="16"/>
  <c r="O14" i="16" s="1"/>
  <c r="K111" i="1"/>
  <c r="L250" i="15"/>
  <c r="O250" i="15" s="1"/>
  <c r="M310" i="5"/>
  <c r="P310" i="5" s="1"/>
  <c r="M290" i="2"/>
  <c r="P290" i="2" s="1"/>
  <c r="L43" i="18"/>
  <c r="L41" i="18" s="1"/>
  <c r="O41" i="18" s="1"/>
  <c r="O34" i="10"/>
  <c r="K81" i="1"/>
  <c r="P222" i="18"/>
  <c r="O333" i="17"/>
  <c r="O333" i="15"/>
  <c r="O32" i="14"/>
  <c r="M118" i="12"/>
  <c r="P118" i="12" s="1"/>
  <c r="O333" i="11"/>
  <c r="M310" i="7"/>
  <c r="P310" i="7" s="1"/>
  <c r="P252" i="4"/>
  <c r="L273" i="5"/>
  <c r="L271" i="5" s="1"/>
  <c r="O271" i="5" s="1"/>
  <c r="J671" i="1"/>
  <c r="K671" i="1" s="1"/>
  <c r="O98" i="17"/>
  <c r="O275" i="14"/>
  <c r="N16" i="14"/>
  <c r="L331" i="8"/>
  <c r="O331" i="8" s="1"/>
  <c r="O294" i="7"/>
  <c r="L273" i="3"/>
  <c r="O273" i="3" s="1"/>
  <c r="L273" i="2"/>
  <c r="L271" i="2" s="1"/>
  <c r="O271" i="2" s="1"/>
  <c r="O34" i="14"/>
  <c r="O16" i="13"/>
  <c r="N220" i="5"/>
  <c r="P220" i="5" s="1"/>
  <c r="L142" i="15"/>
  <c r="O142" i="15" s="1"/>
  <c r="O26" i="14"/>
  <c r="P43" i="13"/>
  <c r="M53" i="9"/>
  <c r="P53" i="9" s="1"/>
  <c r="L22" i="8"/>
  <c r="L12" i="8" s="1"/>
  <c r="P74" i="7"/>
  <c r="O601" i="1"/>
  <c r="N11" i="3"/>
  <c r="N9" i="3" s="1"/>
  <c r="O70" i="11"/>
  <c r="P140" i="10"/>
  <c r="O252" i="6"/>
  <c r="L22" i="9"/>
  <c r="O22" i="9" s="1"/>
  <c r="L22" i="5"/>
  <c r="L12" i="5" s="1"/>
  <c r="L13" i="5"/>
  <c r="O13" i="5" s="1"/>
  <c r="L292" i="5"/>
  <c r="O292" i="5" s="1"/>
  <c r="L14" i="2"/>
  <c r="O57" i="15"/>
  <c r="P222" i="4"/>
  <c r="M290" i="15"/>
  <c r="P290" i="15" s="1"/>
  <c r="L43" i="16"/>
  <c r="L41" i="16" s="1"/>
  <c r="L22" i="15"/>
  <c r="L12" i="15" s="1"/>
  <c r="L66" i="9"/>
  <c r="O66" i="9" s="1"/>
  <c r="P142" i="10"/>
  <c r="P250" i="6"/>
  <c r="O250" i="6"/>
  <c r="L252" i="4"/>
  <c r="O252" i="4" s="1"/>
  <c r="N11" i="17"/>
  <c r="N9" i="17" s="1"/>
  <c r="N14" i="2"/>
  <c r="L23" i="1"/>
  <c r="O23" i="1" s="1"/>
  <c r="O96" i="17"/>
  <c r="O70" i="5"/>
  <c r="L68" i="5"/>
  <c r="K634" i="1"/>
  <c r="L144" i="1"/>
  <c r="O144" i="1" s="1"/>
  <c r="L14" i="14"/>
  <c r="O14" i="14" s="1"/>
  <c r="L252" i="13"/>
  <c r="L250" i="9"/>
  <c r="O250" i="9" s="1"/>
  <c r="N37" i="8"/>
  <c r="L55" i="9"/>
  <c r="O55" i="9" s="1"/>
  <c r="L273" i="4"/>
  <c r="L271" i="4" s="1"/>
  <c r="O31" i="16"/>
  <c r="L11" i="16"/>
  <c r="O11" i="16" s="1"/>
  <c r="L29" i="16"/>
  <c r="P331" i="16"/>
  <c r="L275" i="1"/>
  <c r="O275" i="1" s="1"/>
  <c r="M94" i="11"/>
  <c r="P94" i="11" s="1"/>
  <c r="L14" i="11"/>
  <c r="O14" i="11" s="1"/>
  <c r="M329" i="9"/>
  <c r="P329" i="9" s="1"/>
  <c r="P22" i="15"/>
  <c r="O26" i="13"/>
  <c r="P312" i="2"/>
  <c r="O671" i="1"/>
  <c r="L94" i="5"/>
  <c r="O94" i="5" s="1"/>
  <c r="P22" i="16"/>
  <c r="O34" i="17"/>
  <c r="O30" i="12"/>
  <c r="K632" i="1"/>
  <c r="P252" i="6"/>
  <c r="L53" i="16"/>
  <c r="P142" i="8"/>
  <c r="L14" i="8"/>
  <c r="O14" i="8" s="1"/>
  <c r="O53" i="6"/>
  <c r="L640" i="1"/>
  <c r="P96" i="14"/>
  <c r="N66" i="11"/>
  <c r="O66" i="11" s="1"/>
  <c r="P140" i="16"/>
  <c r="P140" i="13"/>
  <c r="K625" i="1"/>
  <c r="K633" i="1"/>
  <c r="N12" i="7"/>
  <c r="N10" i="7" s="1"/>
  <c r="P312" i="4"/>
  <c r="L53" i="11"/>
  <c r="P55" i="6"/>
  <c r="L333" i="1"/>
  <c r="O333" i="1" s="1"/>
  <c r="P222" i="3"/>
  <c r="N22" i="1"/>
  <c r="O68" i="11"/>
  <c r="P55" i="5"/>
  <c r="P140" i="11"/>
  <c r="L33" i="1"/>
  <c r="O33" i="1" s="1"/>
  <c r="O32" i="17"/>
  <c r="L30" i="17"/>
  <c r="N37" i="2"/>
  <c r="P120" i="18"/>
  <c r="M118" i="18"/>
  <c r="P118" i="18" s="1"/>
  <c r="L29" i="14"/>
  <c r="L11" i="14"/>
  <c r="O11" i="14" s="1"/>
  <c r="M53" i="17"/>
  <c r="P53" i="17" s="1"/>
  <c r="P53" i="15"/>
  <c r="O26" i="16"/>
  <c r="N20" i="15"/>
  <c r="N18" i="15" s="1"/>
  <c r="P273" i="14"/>
  <c r="N250" i="12"/>
  <c r="N250" i="1" s="1"/>
  <c r="P142" i="11"/>
  <c r="L13" i="6"/>
  <c r="O13" i="6" s="1"/>
  <c r="O224" i="4"/>
  <c r="P43" i="15"/>
  <c r="N12" i="10"/>
  <c r="N10" i="10" s="1"/>
  <c r="N20" i="10"/>
  <c r="N18" i="10" s="1"/>
  <c r="N292" i="1"/>
  <c r="P102" i="8"/>
  <c r="M96" i="8"/>
  <c r="M20" i="14"/>
  <c r="M18" i="14" s="1"/>
  <c r="M12" i="14"/>
  <c r="M10" i="14" s="1"/>
  <c r="O566" i="1"/>
  <c r="P53" i="2"/>
  <c r="N37" i="9"/>
  <c r="L13" i="13"/>
  <c r="O13" i="13" s="1"/>
  <c r="M66" i="12"/>
  <c r="P66" i="12" s="1"/>
  <c r="L13" i="11"/>
  <c r="O13" i="11" s="1"/>
  <c r="L250" i="11"/>
  <c r="O250" i="11" s="1"/>
  <c r="L96" i="11"/>
  <c r="P120" i="5"/>
  <c r="O224" i="5"/>
  <c r="O32" i="6"/>
  <c r="M22" i="1"/>
  <c r="M12" i="1" s="1"/>
  <c r="L16" i="2"/>
  <c r="O16" i="2" s="1"/>
  <c r="N28" i="14"/>
  <c r="L14" i="12"/>
  <c r="O14" i="12" s="1"/>
  <c r="O24" i="12"/>
  <c r="L29" i="11"/>
  <c r="O31" i="11"/>
  <c r="L11" i="11"/>
  <c r="L294" i="1"/>
  <c r="O294" i="1" s="1"/>
  <c r="N312" i="1"/>
  <c r="L31" i="1"/>
  <c r="M290" i="13"/>
  <c r="P290" i="13" s="1"/>
  <c r="O23" i="17"/>
  <c r="L13" i="17"/>
  <c r="O13" i="17" s="1"/>
  <c r="L271" i="11"/>
  <c r="O271" i="11" s="1"/>
  <c r="N28" i="4"/>
  <c r="O23" i="14"/>
  <c r="L13" i="14"/>
  <c r="O13" i="14" s="1"/>
  <c r="O24" i="6"/>
  <c r="L14" i="6"/>
  <c r="O14" i="6" s="1"/>
  <c r="M329" i="18"/>
  <c r="P329" i="18" s="1"/>
  <c r="M220" i="18"/>
  <c r="P220" i="18" s="1"/>
  <c r="N12" i="15"/>
  <c r="N10" i="15" s="1"/>
  <c r="N8" i="15" s="1"/>
  <c r="L68" i="17"/>
  <c r="O68" i="17" s="1"/>
  <c r="O31" i="14"/>
  <c r="L14" i="13"/>
  <c r="O14" i="13" s="1"/>
  <c r="L140" i="13"/>
  <c r="O140" i="13" s="1"/>
  <c r="O96" i="13"/>
  <c r="L271" i="12"/>
  <c r="O271" i="12" s="1"/>
  <c r="M26" i="12"/>
  <c r="M20" i="12" s="1"/>
  <c r="M18" i="12" s="1"/>
  <c r="N142" i="1"/>
  <c r="N331" i="1"/>
  <c r="L290" i="7"/>
  <c r="O290" i="7" s="1"/>
  <c r="M43" i="7"/>
  <c r="L331" i="6"/>
  <c r="L14" i="10"/>
  <c r="O14" i="10" s="1"/>
  <c r="N11" i="7"/>
  <c r="N9" i="7" s="1"/>
  <c r="M41" i="2"/>
  <c r="P41" i="2" s="1"/>
  <c r="N11" i="4"/>
  <c r="N9" i="4" s="1"/>
  <c r="N329" i="17"/>
  <c r="P329" i="17" s="1"/>
  <c r="P120" i="15"/>
  <c r="N118" i="15"/>
  <c r="P118" i="15" s="1"/>
  <c r="O31" i="12"/>
  <c r="L11" i="12"/>
  <c r="L29" i="12"/>
  <c r="L30" i="15"/>
  <c r="O30" i="15" s="1"/>
  <c r="O32" i="15"/>
  <c r="L14" i="7"/>
  <c r="O24" i="7"/>
  <c r="L96" i="7"/>
  <c r="O98" i="7"/>
  <c r="O34" i="9"/>
  <c r="L254" i="1"/>
  <c r="O254" i="1" s="1"/>
  <c r="N28" i="5"/>
  <c r="K619" i="1"/>
  <c r="K617" i="1"/>
  <c r="K616" i="1"/>
  <c r="N28" i="3"/>
  <c r="K629" i="1"/>
  <c r="K611" i="1"/>
  <c r="M118" i="14"/>
  <c r="P118" i="14" s="1"/>
  <c r="L98" i="1"/>
  <c r="O98" i="1" s="1"/>
  <c r="P140" i="7"/>
  <c r="O30" i="6"/>
  <c r="O23" i="8"/>
  <c r="L13" i="8"/>
  <c r="O13" i="8" s="1"/>
  <c r="P66" i="15"/>
  <c r="O96" i="12"/>
  <c r="P16" i="9"/>
  <c r="P142" i="7"/>
  <c r="L22" i="6"/>
  <c r="O22" i="6" s="1"/>
  <c r="O55" i="6"/>
  <c r="O333" i="6"/>
  <c r="M310" i="4"/>
  <c r="P310" i="4" s="1"/>
  <c r="O32" i="11"/>
  <c r="L30" i="11"/>
  <c r="O30" i="11" s="1"/>
  <c r="O32" i="10"/>
  <c r="L30" i="10"/>
  <c r="O30" i="10" s="1"/>
  <c r="O26" i="10"/>
  <c r="L16" i="10"/>
  <c r="O16" i="10" s="1"/>
  <c r="L142" i="12"/>
  <c r="O144" i="12"/>
  <c r="L29" i="5"/>
  <c r="O29" i="5" s="1"/>
  <c r="O31" i="5"/>
  <c r="M12" i="16"/>
  <c r="M12" i="15"/>
  <c r="O43" i="14"/>
  <c r="M43" i="12"/>
  <c r="P43" i="12" s="1"/>
  <c r="M250" i="9"/>
  <c r="P250" i="9" s="1"/>
  <c r="M12" i="12"/>
  <c r="P26" i="9"/>
  <c r="O16" i="9"/>
  <c r="N20" i="9"/>
  <c r="N18" i="9" s="1"/>
  <c r="O640" i="9"/>
  <c r="N273" i="1"/>
  <c r="L22" i="4"/>
  <c r="O22" i="4" s="1"/>
  <c r="L222" i="2"/>
  <c r="L220" i="2" s="1"/>
  <c r="O220" i="2" s="1"/>
  <c r="K560" i="1"/>
  <c r="L29" i="15"/>
  <c r="L11" i="15"/>
  <c r="O31" i="15"/>
  <c r="O45" i="10"/>
  <c r="L43" i="10"/>
  <c r="O31" i="9"/>
  <c r="L29" i="9"/>
  <c r="L11" i="9"/>
  <c r="N29" i="10"/>
  <c r="N28" i="10" s="1"/>
  <c r="N11" i="10"/>
  <c r="N9" i="10" s="1"/>
  <c r="P222" i="9"/>
  <c r="L30" i="8"/>
  <c r="O30" i="8" s="1"/>
  <c r="O32" i="8"/>
  <c r="O640" i="2"/>
  <c r="L638" i="2"/>
  <c r="P250" i="8"/>
  <c r="K663" i="1"/>
  <c r="O584" i="1"/>
  <c r="L34" i="1"/>
  <c r="N29" i="8"/>
  <c r="N28" i="8" s="1"/>
  <c r="N11" i="8"/>
  <c r="N9" i="8" s="1"/>
  <c r="O31" i="3"/>
  <c r="L29" i="3"/>
  <c r="O29" i="3" s="1"/>
  <c r="O32" i="12"/>
  <c r="L250" i="10"/>
  <c r="O250" i="10" s="1"/>
  <c r="P220" i="9"/>
  <c r="M66" i="10"/>
  <c r="P66" i="10" s="1"/>
  <c r="O26" i="9"/>
  <c r="P271" i="6"/>
  <c r="L220" i="4"/>
  <c r="O220" i="4" s="1"/>
  <c r="O55" i="5"/>
  <c r="M331" i="12"/>
  <c r="N12" i="12"/>
  <c r="N10" i="12" s="1"/>
  <c r="P55" i="2"/>
  <c r="O34" i="3"/>
  <c r="P271" i="2"/>
  <c r="P220" i="2"/>
  <c r="M53" i="18"/>
  <c r="P53" i="18" s="1"/>
  <c r="P55" i="18"/>
  <c r="P252" i="18"/>
  <c r="O24" i="17"/>
  <c r="L14" i="17"/>
  <c r="O14" i="17" s="1"/>
  <c r="N20" i="17"/>
  <c r="N18" i="17" s="1"/>
  <c r="N12" i="17"/>
  <c r="N10" i="17" s="1"/>
  <c r="L53" i="18"/>
  <c r="P26" i="18"/>
  <c r="M16" i="18"/>
  <c r="P16" i="18" s="1"/>
  <c r="M20" i="18"/>
  <c r="M18" i="18" s="1"/>
  <c r="M310" i="16"/>
  <c r="P310" i="16" s="1"/>
  <c r="P26" i="17"/>
  <c r="M16" i="17"/>
  <c r="P16" i="17" s="1"/>
  <c r="O15" i="16"/>
  <c r="O98" i="16"/>
  <c r="L96" i="16"/>
  <c r="L638" i="16"/>
  <c r="O640" i="16"/>
  <c r="P43" i="18"/>
  <c r="O55" i="15"/>
  <c r="M66" i="13"/>
  <c r="P66" i="13" s="1"/>
  <c r="P68" i="13"/>
  <c r="O273" i="14"/>
  <c r="P26" i="13"/>
  <c r="M16" i="13"/>
  <c r="P16" i="13" s="1"/>
  <c r="L22" i="11"/>
  <c r="O45" i="11"/>
  <c r="L43" i="11"/>
  <c r="M9" i="12"/>
  <c r="P11" i="12"/>
  <c r="P22" i="8"/>
  <c r="M12" i="8"/>
  <c r="O57" i="10"/>
  <c r="L55" i="10"/>
  <c r="L22" i="10"/>
  <c r="N28" i="6"/>
  <c r="O31" i="7"/>
  <c r="L29" i="7"/>
  <c r="P252" i="5"/>
  <c r="M250" i="5"/>
  <c r="P250" i="5" s="1"/>
  <c r="P271" i="5"/>
  <c r="L14" i="5"/>
  <c r="O14" i="5" s="1"/>
  <c r="O24" i="5"/>
  <c r="P43" i="4"/>
  <c r="M41" i="4"/>
  <c r="O30" i="4"/>
  <c r="M120" i="1"/>
  <c r="P120" i="2"/>
  <c r="L14" i="4"/>
  <c r="O14" i="4" s="1"/>
  <c r="M140" i="3"/>
  <c r="P140" i="3" s="1"/>
  <c r="O122" i="18"/>
  <c r="L120" i="18"/>
  <c r="L22" i="18"/>
  <c r="L636" i="17"/>
  <c r="O636" i="17" s="1"/>
  <c r="O638" i="17"/>
  <c r="P148" i="15"/>
  <c r="M26" i="15"/>
  <c r="M148" i="1"/>
  <c r="P148" i="1" s="1"/>
  <c r="M329" i="14"/>
  <c r="P329" i="14" s="1"/>
  <c r="P331" i="14"/>
  <c r="P55" i="15"/>
  <c r="M9" i="13"/>
  <c r="P11" i="13"/>
  <c r="L638" i="12"/>
  <c r="O640" i="12"/>
  <c r="P312" i="12"/>
  <c r="M310" i="12"/>
  <c r="P310" i="12" s="1"/>
  <c r="O41" i="14"/>
  <c r="M310" i="10"/>
  <c r="P310" i="10" s="1"/>
  <c r="M28" i="13"/>
  <c r="P28" i="13" s="1"/>
  <c r="N20" i="11"/>
  <c r="N18" i="11" s="1"/>
  <c r="N12" i="11"/>
  <c r="N10" i="11" s="1"/>
  <c r="N8" i="11" s="1"/>
  <c r="M66" i="8"/>
  <c r="P66" i="8" s="1"/>
  <c r="P68" i="8"/>
  <c r="M26" i="11"/>
  <c r="M41" i="10"/>
  <c r="P43" i="10"/>
  <c r="O26" i="8"/>
  <c r="L16" i="8"/>
  <c r="O16" i="8" s="1"/>
  <c r="M53" i="7"/>
  <c r="P53" i="7" s="1"/>
  <c r="P55" i="7"/>
  <c r="N14" i="7"/>
  <c r="P337" i="7"/>
  <c r="M331" i="7"/>
  <c r="O26" i="6"/>
  <c r="L16" i="6"/>
  <c r="O16" i="6" s="1"/>
  <c r="O11" i="5"/>
  <c r="L9" i="5"/>
  <c r="N68" i="1"/>
  <c r="P68" i="4"/>
  <c r="P273" i="5"/>
  <c r="P9" i="5"/>
  <c r="P96" i="3"/>
  <c r="O292" i="4"/>
  <c r="L290" i="4"/>
  <c r="O290" i="4" s="1"/>
  <c r="L16" i="3"/>
  <c r="O26" i="3"/>
  <c r="N12" i="2"/>
  <c r="N10" i="2" s="1"/>
  <c r="N8" i="2" s="1"/>
  <c r="N20" i="2"/>
  <c r="L29" i="2"/>
  <c r="L11" i="2"/>
  <c r="O31" i="2"/>
  <c r="N252" i="1"/>
  <c r="M142" i="1"/>
  <c r="O19" i="1"/>
  <c r="O224" i="18"/>
  <c r="L222" i="18"/>
  <c r="P19" i="18"/>
  <c r="P142" i="15"/>
  <c r="M140" i="15"/>
  <c r="P140" i="15" s="1"/>
  <c r="O224" i="12"/>
  <c r="L222" i="12"/>
  <c r="M41" i="11"/>
  <c r="P43" i="11"/>
  <c r="O120" i="13"/>
  <c r="L118" i="13"/>
  <c r="O118" i="13" s="1"/>
  <c r="M53" i="8"/>
  <c r="P53" i="8" s="1"/>
  <c r="P55" i="8"/>
  <c r="P68" i="9"/>
  <c r="M66" i="9"/>
  <c r="P66" i="9" s="1"/>
  <c r="M140" i="9"/>
  <c r="P140" i="9" s="1"/>
  <c r="P142" i="9"/>
  <c r="M331" i="11"/>
  <c r="O68" i="10"/>
  <c r="L66" i="10"/>
  <c r="O66" i="10" s="1"/>
  <c r="P29" i="7"/>
  <c r="M28" i="7"/>
  <c r="P28" i="7" s="1"/>
  <c r="P22" i="6"/>
  <c r="M12" i="6"/>
  <c r="N20" i="5"/>
  <c r="N18" i="5" s="1"/>
  <c r="N12" i="5"/>
  <c r="N10" i="5" s="1"/>
  <c r="M20" i="4"/>
  <c r="P22" i="4"/>
  <c r="M12" i="4"/>
  <c r="L120" i="3"/>
  <c r="O122" i="3"/>
  <c r="O638" i="3"/>
  <c r="L636" i="3"/>
  <c r="O636" i="3" s="1"/>
  <c r="P331" i="2"/>
  <c r="M329" i="2"/>
  <c r="P19" i="2"/>
  <c r="M18" i="2"/>
  <c r="P140" i="2"/>
  <c r="N140" i="1"/>
  <c r="P68" i="18"/>
  <c r="M66" i="18"/>
  <c r="P66" i="18" s="1"/>
  <c r="O331" i="15"/>
  <c r="L329" i="15"/>
  <c r="O329" i="15" s="1"/>
  <c r="P252" i="14"/>
  <c r="M250" i="14"/>
  <c r="P250" i="14" s="1"/>
  <c r="M94" i="17"/>
  <c r="P94" i="17" s="1"/>
  <c r="O34" i="18"/>
  <c r="N14" i="18"/>
  <c r="P9" i="18"/>
  <c r="O250" i="18"/>
  <c r="P222" i="17"/>
  <c r="M220" i="17"/>
  <c r="P220" i="17" s="1"/>
  <c r="O26" i="18"/>
  <c r="L16" i="18"/>
  <c r="O16" i="18" s="1"/>
  <c r="M41" i="17"/>
  <c r="L118" i="16"/>
  <c r="O118" i="16" s="1"/>
  <c r="P43" i="16"/>
  <c r="M41" i="16"/>
  <c r="P29" i="16"/>
  <c r="M28" i="16"/>
  <c r="P28" i="16" s="1"/>
  <c r="L271" i="14"/>
  <c r="O271" i="14" s="1"/>
  <c r="O53" i="15"/>
  <c r="P29" i="15"/>
  <c r="M28" i="15"/>
  <c r="P28" i="15" s="1"/>
  <c r="P55" i="14"/>
  <c r="M53" i="14"/>
  <c r="P53" i="14" s="1"/>
  <c r="O144" i="14"/>
  <c r="L142" i="14"/>
  <c r="P222" i="13"/>
  <c r="N12" i="14"/>
  <c r="P22" i="14"/>
  <c r="N20" i="14"/>
  <c r="N37" i="14"/>
  <c r="M20" i="13"/>
  <c r="O26" i="11"/>
  <c r="L16" i="11"/>
  <c r="O16" i="11" s="1"/>
  <c r="L329" i="11"/>
  <c r="O329" i="11" s="1"/>
  <c r="P19" i="10"/>
  <c r="P55" i="10"/>
  <c r="M53" i="10"/>
  <c r="P53" i="10" s="1"/>
  <c r="P26" i="10"/>
  <c r="M16" i="10"/>
  <c r="P16" i="10" s="1"/>
  <c r="P292" i="7"/>
  <c r="M292" i="1"/>
  <c r="P140" i="8"/>
  <c r="P68" i="6"/>
  <c r="O26" i="7"/>
  <c r="L16" i="7"/>
  <c r="O16" i="7" s="1"/>
  <c r="P337" i="6"/>
  <c r="M331" i="6"/>
  <c r="M26" i="6"/>
  <c r="M20" i="6" s="1"/>
  <c r="L16" i="5"/>
  <c r="O16" i="5" s="1"/>
  <c r="O26" i="5"/>
  <c r="P102" i="5"/>
  <c r="M26" i="5"/>
  <c r="M20" i="5" s="1"/>
  <c r="M102" i="1"/>
  <c r="P102" i="1" s="1"/>
  <c r="L220" i="5"/>
  <c r="O222" i="5"/>
  <c r="P11" i="4"/>
  <c r="M9" i="4"/>
  <c r="L638" i="4"/>
  <c r="O640" i="4"/>
  <c r="L13" i="4"/>
  <c r="O13" i="4" s="1"/>
  <c r="L55" i="3"/>
  <c r="O57" i="3"/>
  <c r="L57" i="1"/>
  <c r="P96" i="4"/>
  <c r="O70" i="4"/>
  <c r="L68" i="4"/>
  <c r="O224" i="3"/>
  <c r="L222" i="3"/>
  <c r="P53" i="5"/>
  <c r="P331" i="4"/>
  <c r="M329" i="4"/>
  <c r="P329" i="4" s="1"/>
  <c r="N20" i="4"/>
  <c r="N18" i="4" s="1"/>
  <c r="N12" i="4"/>
  <c r="N10" i="4" s="1"/>
  <c r="M94" i="3"/>
  <c r="O142" i="2"/>
  <c r="N94" i="1"/>
  <c r="N120" i="1"/>
  <c r="L13" i="2"/>
  <c r="O13" i="2" s="1"/>
  <c r="N96" i="1"/>
  <c r="O68" i="18"/>
  <c r="L66" i="18"/>
  <c r="O66" i="18" s="1"/>
  <c r="O331" i="17"/>
  <c r="L329" i="17"/>
  <c r="O252" i="18"/>
  <c r="P11" i="17"/>
  <c r="M9" i="17"/>
  <c r="P120" i="16"/>
  <c r="M118" i="16"/>
  <c r="P118" i="16" s="1"/>
  <c r="L13" i="18"/>
  <c r="O13" i="18" s="1"/>
  <c r="O23" i="18"/>
  <c r="P74" i="16"/>
  <c r="M74" i="1"/>
  <c r="P74" i="1" s="1"/>
  <c r="O43" i="15"/>
  <c r="L41" i="15"/>
  <c r="L22" i="16"/>
  <c r="L290" i="14"/>
  <c r="O290" i="14" s="1"/>
  <c r="O98" i="14"/>
  <c r="L96" i="14"/>
  <c r="O15" i="14"/>
  <c r="O19" i="14"/>
  <c r="M9" i="11"/>
  <c r="P11" i="11"/>
  <c r="P22" i="11"/>
  <c r="L53" i="13"/>
  <c r="O53" i="13" s="1"/>
  <c r="O55" i="13"/>
  <c r="M28" i="11"/>
  <c r="P28" i="11" s="1"/>
  <c r="L22" i="12"/>
  <c r="P94" i="12"/>
  <c r="P43" i="9"/>
  <c r="M41" i="9"/>
  <c r="P9" i="10"/>
  <c r="L220" i="8"/>
  <c r="O220" i="8" s="1"/>
  <c r="O222" i="8"/>
  <c r="M10" i="9"/>
  <c r="M96" i="7"/>
  <c r="M26" i="7"/>
  <c r="M20" i="7" s="1"/>
  <c r="P102" i="7"/>
  <c r="P11" i="7"/>
  <c r="M9" i="7"/>
  <c r="O640" i="6"/>
  <c r="O30" i="5"/>
  <c r="P94" i="4"/>
  <c r="O26" i="4"/>
  <c r="L16" i="4"/>
  <c r="O16" i="4" s="1"/>
  <c r="N12" i="3"/>
  <c r="N20" i="3"/>
  <c r="N18" i="3" s="1"/>
  <c r="M9" i="2"/>
  <c r="P11" i="2"/>
  <c r="N66" i="4"/>
  <c r="L30" i="3"/>
  <c r="O32" i="3"/>
  <c r="O57" i="4"/>
  <c r="L55" i="4"/>
  <c r="M118" i="2"/>
  <c r="P22" i="5"/>
  <c r="M12" i="5"/>
  <c r="P310" i="2"/>
  <c r="O24" i="3"/>
  <c r="L14" i="3"/>
  <c r="O14" i="3" s="1"/>
  <c r="O96" i="3"/>
  <c r="L94" i="3"/>
  <c r="O94" i="3" s="1"/>
  <c r="N12" i="18"/>
  <c r="N10" i="18" s="1"/>
  <c r="N20" i="18"/>
  <c r="N18" i="18" s="1"/>
  <c r="O222" i="15"/>
  <c r="L220" i="15"/>
  <c r="O220" i="15" s="1"/>
  <c r="O57" i="14"/>
  <c r="L55" i="14"/>
  <c r="L140" i="11"/>
  <c r="O140" i="11" s="1"/>
  <c r="M9" i="14"/>
  <c r="M220" i="11"/>
  <c r="P220" i="11" s="1"/>
  <c r="M118" i="10"/>
  <c r="P118" i="10" s="1"/>
  <c r="M20" i="10"/>
  <c r="M18" i="10" s="1"/>
  <c r="P22" i="10"/>
  <c r="M12" i="10"/>
  <c r="P9" i="8"/>
  <c r="P337" i="8"/>
  <c r="M331" i="8"/>
  <c r="P11" i="6"/>
  <c r="M9" i="6"/>
  <c r="P22" i="7"/>
  <c r="M12" i="7"/>
  <c r="O638" i="6"/>
  <c r="L636" i="6"/>
  <c r="O636" i="6" s="1"/>
  <c r="N20" i="7"/>
  <c r="N18" i="7" s="1"/>
  <c r="O638" i="9"/>
  <c r="L636" i="9"/>
  <c r="O636" i="9" s="1"/>
  <c r="M53" i="4"/>
  <c r="P53" i="4" s="1"/>
  <c r="P96" i="5"/>
  <c r="M94" i="5"/>
  <c r="P94" i="5" s="1"/>
  <c r="P22" i="3"/>
  <c r="M20" i="3"/>
  <c r="M12" i="3"/>
  <c r="O45" i="2"/>
  <c r="L43" i="2"/>
  <c r="L45" i="1"/>
  <c r="L22" i="2"/>
  <c r="P142" i="5"/>
  <c r="M140" i="5"/>
  <c r="P140" i="5" s="1"/>
  <c r="L70" i="1"/>
  <c r="O70" i="1" s="1"/>
  <c r="L68" i="3"/>
  <c r="O70" i="3"/>
  <c r="P252" i="3"/>
  <c r="M250" i="3"/>
  <c r="P250" i="3" s="1"/>
  <c r="M252" i="1"/>
  <c r="O310" i="2"/>
  <c r="P250" i="2"/>
  <c r="P22" i="18"/>
  <c r="O275" i="18"/>
  <c r="L273" i="18"/>
  <c r="P26" i="16"/>
  <c r="M16" i="16"/>
  <c r="P16" i="16" s="1"/>
  <c r="P41" i="15"/>
  <c r="P9" i="15"/>
  <c r="O292" i="18"/>
  <c r="L290" i="18"/>
  <c r="L638" i="18"/>
  <c r="O640" i="18"/>
  <c r="M20" i="17"/>
  <c r="M12" i="17"/>
  <c r="P22" i="17"/>
  <c r="L11" i="18"/>
  <c r="L29" i="18"/>
  <c r="O31" i="18"/>
  <c r="O142" i="16"/>
  <c r="L140" i="16"/>
  <c r="O140" i="16" s="1"/>
  <c r="P19" i="17"/>
  <c r="M94" i="16"/>
  <c r="P94" i="16" s="1"/>
  <c r="L43" i="17"/>
  <c r="O45" i="17"/>
  <c r="L22" i="17"/>
  <c r="O16" i="16"/>
  <c r="P337" i="15"/>
  <c r="M331" i="15"/>
  <c r="O23" i="16"/>
  <c r="L13" i="16"/>
  <c r="O13" i="16" s="1"/>
  <c r="L13" i="15"/>
  <c r="O13" i="15" s="1"/>
  <c r="O23" i="15"/>
  <c r="N20" i="16"/>
  <c r="N18" i="16" s="1"/>
  <c r="P41" i="14"/>
  <c r="O638" i="14"/>
  <c r="L636" i="14"/>
  <c r="O636" i="14" s="1"/>
  <c r="M94" i="14"/>
  <c r="P94" i="14" s="1"/>
  <c r="M329" i="13"/>
  <c r="P329" i="13" s="1"/>
  <c r="P331" i="13"/>
  <c r="N20" i="13"/>
  <c r="N18" i="13" s="1"/>
  <c r="N12" i="13"/>
  <c r="N10" i="13" s="1"/>
  <c r="O273" i="13"/>
  <c r="L271" i="13"/>
  <c r="O271" i="13" s="1"/>
  <c r="P43" i="14"/>
  <c r="M118" i="11"/>
  <c r="P118" i="11" s="1"/>
  <c r="P120" i="11"/>
  <c r="M220" i="10"/>
  <c r="P220" i="10" s="1"/>
  <c r="P222" i="10"/>
  <c r="P29" i="12"/>
  <c r="M28" i="12"/>
  <c r="P28" i="12" s="1"/>
  <c r="N20" i="12"/>
  <c r="N18" i="12" s="1"/>
  <c r="O94" i="12"/>
  <c r="O292" i="11"/>
  <c r="L290" i="11"/>
  <c r="O290" i="11" s="1"/>
  <c r="P29" i="9"/>
  <c r="M28" i="9"/>
  <c r="P28" i="9" s="1"/>
  <c r="L638" i="7"/>
  <c r="O640" i="7"/>
  <c r="L290" i="6"/>
  <c r="O290" i="6" s="1"/>
  <c r="L11" i="7"/>
  <c r="O53" i="5"/>
  <c r="O31" i="4"/>
  <c r="L29" i="4"/>
  <c r="L11" i="4"/>
  <c r="O11" i="3"/>
  <c r="L9" i="3"/>
  <c r="L13" i="3"/>
  <c r="O13" i="3" s="1"/>
  <c r="O23" i="3"/>
  <c r="L224" i="1"/>
  <c r="O224" i="1" s="1"/>
  <c r="N37" i="3"/>
  <c r="P250" i="18"/>
  <c r="P273" i="16"/>
  <c r="M271" i="16"/>
  <c r="P271" i="16" s="1"/>
  <c r="P11" i="16"/>
  <c r="M9" i="16"/>
  <c r="P41" i="18"/>
  <c r="L638" i="15"/>
  <c r="O640" i="15"/>
  <c r="M53" i="13"/>
  <c r="P55" i="13"/>
  <c r="O640" i="13"/>
  <c r="L638" i="13"/>
  <c r="L22" i="13"/>
  <c r="O45" i="13"/>
  <c r="L43" i="13"/>
  <c r="P273" i="12"/>
  <c r="M271" i="12"/>
  <c r="P271" i="12" s="1"/>
  <c r="P142" i="14"/>
  <c r="M140" i="14"/>
  <c r="P140" i="14" s="1"/>
  <c r="N220" i="13"/>
  <c r="N37" i="13" s="1"/>
  <c r="N222" i="1"/>
  <c r="L22" i="14"/>
  <c r="L638" i="10"/>
  <c r="O640" i="10"/>
  <c r="M290" i="9"/>
  <c r="P290" i="9" s="1"/>
  <c r="P292" i="9"/>
  <c r="M118" i="8"/>
  <c r="P118" i="8" s="1"/>
  <c r="P120" i="8"/>
  <c r="P312" i="8"/>
  <c r="M312" i="1"/>
  <c r="P222" i="8"/>
  <c r="M220" i="8"/>
  <c r="P220" i="8" s="1"/>
  <c r="M9" i="9"/>
  <c r="P11" i="9"/>
  <c r="M43" i="8"/>
  <c r="P49" i="8"/>
  <c r="M26" i="8"/>
  <c r="M49" i="1"/>
  <c r="L118" i="7"/>
  <c r="O118" i="7" s="1"/>
  <c r="O120" i="7"/>
  <c r="L53" i="8"/>
  <c r="O53" i="8" s="1"/>
  <c r="O55" i="8"/>
  <c r="N329" i="7"/>
  <c r="M66" i="7"/>
  <c r="P66" i="7" s="1"/>
  <c r="L66" i="6"/>
  <c r="O66" i="6" s="1"/>
  <c r="O68" i="6"/>
  <c r="N20" i="6"/>
  <c r="N18" i="6" s="1"/>
  <c r="N12" i="6"/>
  <c r="N10" i="6" s="1"/>
  <c r="M41" i="5"/>
  <c r="N271" i="4"/>
  <c r="P271" i="4" s="1"/>
  <c r="P273" i="4"/>
  <c r="O32" i="4"/>
  <c r="M273" i="1"/>
  <c r="P273" i="2"/>
  <c r="P26" i="4"/>
  <c r="M16" i="4"/>
  <c r="P16" i="4" s="1"/>
  <c r="P222" i="2"/>
  <c r="M222" i="1"/>
  <c r="N310" i="1"/>
  <c r="L122" i="1"/>
  <c r="O122" i="1" s="1"/>
  <c r="L22" i="3"/>
  <c r="O331" i="12" l="1"/>
  <c r="O273" i="7"/>
  <c r="L310" i="11"/>
  <c r="O310" i="11" s="1"/>
  <c r="O312" i="2"/>
  <c r="L118" i="9"/>
  <c r="O118" i="9" s="1"/>
  <c r="L118" i="11"/>
  <c r="O118" i="11" s="1"/>
  <c r="L41" i="4"/>
  <c r="O41" i="4" s="1"/>
  <c r="L290" i="2"/>
  <c r="O290" i="2" s="1"/>
  <c r="L66" i="8"/>
  <c r="O66" i="8" s="1"/>
  <c r="N8" i="12"/>
  <c r="L220" i="7"/>
  <c r="O220" i="7" s="1"/>
  <c r="O292" i="8"/>
  <c r="L53" i="17"/>
  <c r="O53" i="17" s="1"/>
  <c r="O290" i="18"/>
  <c r="O142" i="3"/>
  <c r="N290" i="1"/>
  <c r="O43" i="5"/>
  <c r="P53" i="1"/>
  <c r="L290" i="13"/>
  <c r="O290" i="13" s="1"/>
  <c r="L310" i="16"/>
  <c r="O310" i="16" s="1"/>
  <c r="O331" i="10"/>
  <c r="L220" i="16"/>
  <c r="O220" i="16" s="1"/>
  <c r="L310" i="4"/>
  <c r="O310" i="4" s="1"/>
  <c r="O120" i="2"/>
  <c r="N8" i="5"/>
  <c r="L250" i="5"/>
  <c r="O250" i="5" s="1"/>
  <c r="L271" i="16"/>
  <c r="O271" i="16" s="1"/>
  <c r="L310" i="12"/>
  <c r="O310" i="12" s="1"/>
  <c r="O53" i="11"/>
  <c r="L329" i="14"/>
  <c r="O329" i="14" s="1"/>
  <c r="L41" i="6"/>
  <c r="O41" i="6" s="1"/>
  <c r="L329" i="5"/>
  <c r="O329" i="5" s="1"/>
  <c r="O252" i="12"/>
  <c r="O638" i="5"/>
  <c r="O14" i="18"/>
  <c r="O43" i="7"/>
  <c r="P271" i="10"/>
  <c r="L140" i="7"/>
  <c r="O140" i="7" s="1"/>
  <c r="L28" i="13"/>
  <c r="L329" i="18"/>
  <c r="O329" i="18" s="1"/>
  <c r="L250" i="3"/>
  <c r="O250" i="3" s="1"/>
  <c r="L41" i="9"/>
  <c r="O41" i="9" s="1"/>
  <c r="L250" i="14"/>
  <c r="O250" i="14" s="1"/>
  <c r="N8" i="18"/>
  <c r="L53" i="7"/>
  <c r="O53" i="7" s="1"/>
  <c r="N37" i="18"/>
  <c r="O222" i="13"/>
  <c r="L310" i="6"/>
  <c r="O310" i="6" s="1"/>
  <c r="O142" i="4"/>
  <c r="O22" i="7"/>
  <c r="N8" i="9"/>
  <c r="L118" i="14"/>
  <c r="O118" i="14" s="1"/>
  <c r="N28" i="13"/>
  <c r="L250" i="7"/>
  <c r="O250" i="7" s="1"/>
  <c r="L310" i="7"/>
  <c r="O310" i="7" s="1"/>
  <c r="L310" i="3"/>
  <c r="O310" i="3" s="1"/>
  <c r="L118" i="8"/>
  <c r="O118" i="8" s="1"/>
  <c r="P55" i="1"/>
  <c r="O68" i="16"/>
  <c r="L290" i="16"/>
  <c r="O290" i="16" s="1"/>
  <c r="L9" i="13"/>
  <c r="O9" i="13" s="1"/>
  <c r="L66" i="13"/>
  <c r="O66" i="13" s="1"/>
  <c r="M68" i="1"/>
  <c r="P68" i="1" s="1"/>
  <c r="O96" i="9"/>
  <c r="O26" i="1"/>
  <c r="L53" i="9"/>
  <c r="O53" i="9" s="1"/>
  <c r="L140" i="8"/>
  <c r="O140" i="8" s="1"/>
  <c r="O142" i="10"/>
  <c r="O252" i="2"/>
  <c r="L9" i="17"/>
  <c r="O9" i="17" s="1"/>
  <c r="L118" i="4"/>
  <c r="O118" i="4" s="1"/>
  <c r="M329" i="5"/>
  <c r="P329" i="5" s="1"/>
  <c r="P12" i="16"/>
  <c r="O250" i="12"/>
  <c r="O120" i="12"/>
  <c r="N11" i="1"/>
  <c r="N9" i="1" s="1"/>
  <c r="O273" i="4"/>
  <c r="L41" i="8"/>
  <c r="O41" i="8" s="1"/>
  <c r="L118" i="15"/>
  <c r="O118" i="15" s="1"/>
  <c r="O96" i="8"/>
  <c r="L310" i="13"/>
  <c r="O310" i="13" s="1"/>
  <c r="L290" i="15"/>
  <c r="O290" i="15" s="1"/>
  <c r="L20" i="7"/>
  <c r="O20" i="7" s="1"/>
  <c r="L16" i="1"/>
  <c r="O16" i="1" s="1"/>
  <c r="L28" i="6"/>
  <c r="O28" i="6" s="1"/>
  <c r="P292" i="1"/>
  <c r="L220" i="17"/>
  <c r="O220" i="17" s="1"/>
  <c r="L329" i="9"/>
  <c r="O329" i="9" s="1"/>
  <c r="N8" i="16"/>
  <c r="O55" i="2"/>
  <c r="L118" i="17"/>
  <c r="O118" i="17" s="1"/>
  <c r="L271" i="8"/>
  <c r="O271" i="8" s="1"/>
  <c r="M66" i="16"/>
  <c r="P66" i="16" s="1"/>
  <c r="N8" i="6"/>
  <c r="N8" i="13"/>
  <c r="L310" i="17"/>
  <c r="O310" i="17" s="1"/>
  <c r="L94" i="15"/>
  <c r="O94" i="15" s="1"/>
  <c r="N37" i="16"/>
  <c r="L118" i="5"/>
  <c r="O118" i="5" s="1"/>
  <c r="P12" i="9"/>
  <c r="O273" i="2"/>
  <c r="N20" i="1"/>
  <c r="N18" i="1" s="1"/>
  <c r="L220" i="14"/>
  <c r="O220" i="14" s="1"/>
  <c r="O312" i="9"/>
  <c r="L329" i="4"/>
  <c r="O329" i="4" s="1"/>
  <c r="L290" i="17"/>
  <c r="O290" i="17" s="1"/>
  <c r="L271" i="15"/>
  <c r="O271" i="15" s="1"/>
  <c r="O11" i="6"/>
  <c r="P220" i="6"/>
  <c r="L118" i="10"/>
  <c r="O118" i="10" s="1"/>
  <c r="L310" i="15"/>
  <c r="O310" i="15" s="1"/>
  <c r="L271" i="10"/>
  <c r="O271" i="10" s="1"/>
  <c r="N118" i="1"/>
  <c r="O53" i="16"/>
  <c r="P26" i="12"/>
  <c r="L329" i="3"/>
  <c r="O329" i="3" s="1"/>
  <c r="P222" i="1"/>
  <c r="O292" i="12"/>
  <c r="L140" i="9"/>
  <c r="O140" i="9" s="1"/>
  <c r="O331" i="7"/>
  <c r="O96" i="2"/>
  <c r="L66" i="12"/>
  <c r="O66" i="12" s="1"/>
  <c r="L53" i="12"/>
  <c r="O53" i="12" s="1"/>
  <c r="L250" i="16"/>
  <c r="O250" i="16" s="1"/>
  <c r="L290" i="9"/>
  <c r="O290" i="9" s="1"/>
  <c r="O22" i="8"/>
  <c r="L271" i="17"/>
  <c r="O271" i="17" s="1"/>
  <c r="L310" i="10"/>
  <c r="O310" i="10" s="1"/>
  <c r="L20" i="4"/>
  <c r="L18" i="4" s="1"/>
  <c r="O18" i="4" s="1"/>
  <c r="M10" i="18"/>
  <c r="P10" i="18" s="1"/>
  <c r="L220" i="6"/>
  <c r="O220" i="6" s="1"/>
  <c r="L12" i="4"/>
  <c r="O12" i="4" s="1"/>
  <c r="P12" i="18"/>
  <c r="O43" i="12"/>
  <c r="N28" i="1"/>
  <c r="N8" i="8"/>
  <c r="O32" i="1"/>
  <c r="O11" i="8"/>
  <c r="L20" i="8"/>
  <c r="O20" i="8" s="1"/>
  <c r="O331" i="2"/>
  <c r="O11" i="10"/>
  <c r="L312" i="1"/>
  <c r="O312" i="1" s="1"/>
  <c r="O273" i="5"/>
  <c r="L290" i="10"/>
  <c r="O290" i="10" s="1"/>
  <c r="O292" i="10"/>
  <c r="P12" i="15"/>
  <c r="P22" i="1"/>
  <c r="L120" i="1"/>
  <c r="O120" i="1" s="1"/>
  <c r="P252" i="1"/>
  <c r="L220" i="9"/>
  <c r="O220" i="9" s="1"/>
  <c r="L329" i="13"/>
  <c r="O329" i="13" s="1"/>
  <c r="L310" i="8"/>
  <c r="O310" i="8" s="1"/>
  <c r="M37" i="2"/>
  <c r="P37" i="2" s="1"/>
  <c r="L20" i="5"/>
  <c r="L18" i="5" s="1"/>
  <c r="O18" i="5" s="1"/>
  <c r="O22" i="5"/>
  <c r="L20" i="9"/>
  <c r="O20" i="9" s="1"/>
  <c r="L140" i="15"/>
  <c r="O140" i="15" s="1"/>
  <c r="O43" i="18"/>
  <c r="N37" i="15"/>
  <c r="O14" i="7"/>
  <c r="O96" i="10"/>
  <c r="L94" i="10"/>
  <c r="O94" i="10" s="1"/>
  <c r="O96" i="4"/>
  <c r="M16" i="12"/>
  <c r="P16" i="12" s="1"/>
  <c r="O222" i="2"/>
  <c r="P18" i="10"/>
  <c r="P312" i="1"/>
  <c r="L66" i="17"/>
  <c r="O66" i="17" s="1"/>
  <c r="P12" i="12"/>
  <c r="N10" i="3"/>
  <c r="N8" i="3" s="1"/>
  <c r="N8" i="4"/>
  <c r="L271" i="3"/>
  <c r="O271" i="3" s="1"/>
  <c r="O16" i="3"/>
  <c r="L96" i="1"/>
  <c r="O96" i="1" s="1"/>
  <c r="L20" i="15"/>
  <c r="O20" i="15" s="1"/>
  <c r="L292" i="1"/>
  <c r="O292" i="1" s="1"/>
  <c r="P142" i="1"/>
  <c r="L290" i="5"/>
  <c r="O290" i="5" s="1"/>
  <c r="L142" i="1"/>
  <c r="O142" i="1" s="1"/>
  <c r="O22" i="15"/>
  <c r="L28" i="8"/>
  <c r="O28" i="8" s="1"/>
  <c r="O68" i="14"/>
  <c r="L66" i="14"/>
  <c r="O66" i="14" s="1"/>
  <c r="N12" i="1"/>
  <c r="N10" i="1" s="1"/>
  <c r="L12" i="6"/>
  <c r="L10" i="6" s="1"/>
  <c r="O10" i="6" s="1"/>
  <c r="L331" i="1"/>
  <c r="O331" i="1" s="1"/>
  <c r="P20" i="17"/>
  <c r="N8" i="7"/>
  <c r="M310" i="1"/>
  <c r="P310" i="1" s="1"/>
  <c r="M10" i="13"/>
  <c r="M8" i="13" s="1"/>
  <c r="O43" i="16"/>
  <c r="P273" i="1"/>
  <c r="L28" i="5"/>
  <c r="O28" i="5" s="1"/>
  <c r="P10" i="9"/>
  <c r="O14" i="2"/>
  <c r="O329" i="17"/>
  <c r="L250" i="4"/>
  <c r="O250" i="4" s="1"/>
  <c r="L329" i="8"/>
  <c r="O329" i="8" s="1"/>
  <c r="N329" i="1"/>
  <c r="L252" i="1"/>
  <c r="O252" i="1" s="1"/>
  <c r="L20" i="6"/>
  <c r="L18" i="6" s="1"/>
  <c r="O18" i="6" s="1"/>
  <c r="N8" i="10"/>
  <c r="N37" i="5"/>
  <c r="O29" i="16"/>
  <c r="L28" i="16"/>
  <c r="O28" i="16" s="1"/>
  <c r="O252" i="13"/>
  <c r="L250" i="13"/>
  <c r="O250" i="13" s="1"/>
  <c r="O16" i="14"/>
  <c r="P16" i="14"/>
  <c r="O220" i="5"/>
  <c r="L12" i="9"/>
  <c r="O12" i="9" s="1"/>
  <c r="L9" i="16"/>
  <c r="O9" i="16" s="1"/>
  <c r="N8" i="17"/>
  <c r="P250" i="12"/>
  <c r="L9" i="14"/>
  <c r="O9" i="14" s="1"/>
  <c r="N66" i="1"/>
  <c r="N37" i="12"/>
  <c r="O68" i="5"/>
  <c r="L66" i="5"/>
  <c r="O66" i="5" s="1"/>
  <c r="N37" i="11"/>
  <c r="M41" i="12"/>
  <c r="P41" i="12" s="1"/>
  <c r="M96" i="1"/>
  <c r="P96" i="1" s="1"/>
  <c r="L28" i="10"/>
  <c r="O28" i="10" s="1"/>
  <c r="P66" i="11"/>
  <c r="L13" i="1"/>
  <c r="O13" i="1" s="1"/>
  <c r="L222" i="1"/>
  <c r="O222" i="1" s="1"/>
  <c r="M18" i="17"/>
  <c r="P18" i="17" s="1"/>
  <c r="M331" i="1"/>
  <c r="P331" i="1" s="1"/>
  <c r="O30" i="17"/>
  <c r="L28" i="17"/>
  <c r="O28" i="17" s="1"/>
  <c r="N37" i="17"/>
  <c r="O640" i="1"/>
  <c r="L638" i="1"/>
  <c r="P20" i="10"/>
  <c r="M329" i="12"/>
  <c r="P329" i="12" s="1"/>
  <c r="P331" i="12"/>
  <c r="O34" i="1"/>
  <c r="L14" i="1"/>
  <c r="O14" i="1" s="1"/>
  <c r="O11" i="12"/>
  <c r="L9" i="12"/>
  <c r="O9" i="12" s="1"/>
  <c r="L28" i="14"/>
  <c r="O28" i="14" s="1"/>
  <c r="O29" i="14"/>
  <c r="O11" i="15"/>
  <c r="L9" i="15"/>
  <c r="O9" i="15" s="1"/>
  <c r="O29" i="15"/>
  <c r="L28" i="15"/>
  <c r="O28" i="15" s="1"/>
  <c r="O96" i="7"/>
  <c r="L94" i="7"/>
  <c r="O94" i="7" s="1"/>
  <c r="O331" i="6"/>
  <c r="L329" i="6"/>
  <c r="O329" i="6" s="1"/>
  <c r="L11" i="1"/>
  <c r="O31" i="1"/>
  <c r="L29" i="1"/>
  <c r="O29" i="1" s="1"/>
  <c r="O96" i="11"/>
  <c r="L94" i="11"/>
  <c r="O94" i="11" s="1"/>
  <c r="L9" i="9"/>
  <c r="O9" i="9" s="1"/>
  <c r="O11" i="9"/>
  <c r="P43" i="7"/>
  <c r="M41" i="7"/>
  <c r="P41" i="7" s="1"/>
  <c r="P18" i="12"/>
  <c r="O329" i="7"/>
  <c r="L636" i="2"/>
  <c r="O636" i="2" s="1"/>
  <c r="O638" i="2"/>
  <c r="O29" i="9"/>
  <c r="L28" i="9"/>
  <c r="O28" i="9" s="1"/>
  <c r="O271" i="4"/>
  <c r="O11" i="11"/>
  <c r="L9" i="11"/>
  <c r="O9" i="11" s="1"/>
  <c r="P18" i="9"/>
  <c r="L41" i="10"/>
  <c r="O41" i="10" s="1"/>
  <c r="O43" i="10"/>
  <c r="L140" i="12"/>
  <c r="O140" i="12" s="1"/>
  <c r="O142" i="12"/>
  <c r="M94" i="8"/>
  <c r="P94" i="8" s="1"/>
  <c r="P96" i="8"/>
  <c r="P20" i="9"/>
  <c r="M37" i="18"/>
  <c r="P18" i="16"/>
  <c r="M250" i="1"/>
  <c r="P250" i="1" s="1"/>
  <c r="O29" i="12"/>
  <c r="L28" i="12"/>
  <c r="O28" i="12" s="1"/>
  <c r="O29" i="11"/>
  <c r="L28" i="11"/>
  <c r="O28" i="11" s="1"/>
  <c r="P20" i="6"/>
  <c r="M18" i="6"/>
  <c r="P18" i="6" s="1"/>
  <c r="P12" i="7"/>
  <c r="O22" i="3"/>
  <c r="L20" i="3"/>
  <c r="L12" i="3"/>
  <c r="M26" i="1"/>
  <c r="P49" i="1"/>
  <c r="M43" i="1"/>
  <c r="O638" i="15"/>
  <c r="L636" i="15"/>
  <c r="O636" i="15" s="1"/>
  <c r="L20" i="17"/>
  <c r="O22" i="17"/>
  <c r="L12" i="17"/>
  <c r="O68" i="3"/>
  <c r="L66" i="3"/>
  <c r="L68" i="1"/>
  <c r="O68" i="1" s="1"/>
  <c r="M10" i="3"/>
  <c r="P12" i="3"/>
  <c r="O55" i="14"/>
  <c r="L53" i="14"/>
  <c r="P12" i="5"/>
  <c r="O30" i="3"/>
  <c r="L28" i="3"/>
  <c r="O28" i="3" s="1"/>
  <c r="P9" i="17"/>
  <c r="O57" i="1"/>
  <c r="L55" i="1"/>
  <c r="P9" i="4"/>
  <c r="O142" i="14"/>
  <c r="L140" i="14"/>
  <c r="O140" i="14" s="1"/>
  <c r="P41" i="17"/>
  <c r="M37" i="17"/>
  <c r="O41" i="16"/>
  <c r="M10" i="4"/>
  <c r="P10" i="4" s="1"/>
  <c r="P12" i="4"/>
  <c r="N271" i="1"/>
  <c r="P20" i="2"/>
  <c r="N18" i="2"/>
  <c r="P18" i="2" s="1"/>
  <c r="O53" i="18"/>
  <c r="O29" i="4"/>
  <c r="L28" i="4"/>
  <c r="O28" i="4" s="1"/>
  <c r="P26" i="8"/>
  <c r="M16" i="8"/>
  <c r="P16" i="8" s="1"/>
  <c r="P20" i="3"/>
  <c r="M18" i="3"/>
  <c r="P18" i="3" s="1"/>
  <c r="P9" i="14"/>
  <c r="M8" i="14"/>
  <c r="O41" i="7"/>
  <c r="P120" i="1"/>
  <c r="O22" i="10"/>
  <c r="L12" i="10"/>
  <c r="L20" i="10"/>
  <c r="P9" i="6"/>
  <c r="O22" i="12"/>
  <c r="L12" i="12"/>
  <c r="L20" i="12"/>
  <c r="P53" i="13"/>
  <c r="M37" i="13"/>
  <c r="P37" i="13" s="1"/>
  <c r="O43" i="17"/>
  <c r="L41" i="17"/>
  <c r="O11" i="18"/>
  <c r="L9" i="18"/>
  <c r="L636" i="18"/>
  <c r="O636" i="18" s="1"/>
  <c r="O638" i="18"/>
  <c r="P20" i="5"/>
  <c r="M18" i="5"/>
  <c r="P18" i="5" s="1"/>
  <c r="P41" i="9"/>
  <c r="M37" i="9"/>
  <c r="P37" i="9" s="1"/>
  <c r="L53" i="3"/>
  <c r="O55" i="3"/>
  <c r="M140" i="1"/>
  <c r="P140" i="1" s="1"/>
  <c r="P329" i="2"/>
  <c r="P20" i="4"/>
  <c r="M18" i="4"/>
  <c r="P18" i="4" s="1"/>
  <c r="P41" i="11"/>
  <c r="O9" i="5"/>
  <c r="P41" i="10"/>
  <c r="M37" i="10"/>
  <c r="P37" i="10" s="1"/>
  <c r="O55" i="10"/>
  <c r="L53" i="10"/>
  <c r="M220" i="1"/>
  <c r="P220" i="13"/>
  <c r="O220" i="13"/>
  <c r="L10" i="8"/>
  <c r="O10" i="8" s="1"/>
  <c r="O12" i="8"/>
  <c r="O12" i="5"/>
  <c r="L10" i="5"/>
  <c r="O10" i="5" s="1"/>
  <c r="P41" i="5"/>
  <c r="P43" i="8"/>
  <c r="M41" i="8"/>
  <c r="P9" i="16"/>
  <c r="P12" i="11"/>
  <c r="M37" i="14"/>
  <c r="P37" i="14" s="1"/>
  <c r="P331" i="8"/>
  <c r="M329" i="8"/>
  <c r="P329" i="8" s="1"/>
  <c r="M10" i="10"/>
  <c r="P12" i="10"/>
  <c r="P118" i="2"/>
  <c r="M118" i="1"/>
  <c r="P9" i="2"/>
  <c r="M8" i="2"/>
  <c r="P8" i="2" s="1"/>
  <c r="P9" i="7"/>
  <c r="P41" i="16"/>
  <c r="O222" i="12"/>
  <c r="L220" i="12"/>
  <c r="O220" i="12" s="1"/>
  <c r="P18" i="18"/>
  <c r="P26" i="11"/>
  <c r="M16" i="11"/>
  <c r="M20" i="11"/>
  <c r="L636" i="12"/>
  <c r="O636" i="12" s="1"/>
  <c r="O638" i="12"/>
  <c r="P41" i="4"/>
  <c r="M37" i="4"/>
  <c r="M271" i="1"/>
  <c r="O96" i="14"/>
  <c r="L94" i="14"/>
  <c r="O94" i="14" s="1"/>
  <c r="O43" i="13"/>
  <c r="L41" i="13"/>
  <c r="O9" i="3"/>
  <c r="L9" i="7"/>
  <c r="O11" i="7"/>
  <c r="O638" i="7"/>
  <c r="L636" i="7"/>
  <c r="O636" i="7" s="1"/>
  <c r="L20" i="2"/>
  <c r="O22" i="2"/>
  <c r="L12" i="2"/>
  <c r="O55" i="4"/>
  <c r="L53" i="4"/>
  <c r="O53" i="4" s="1"/>
  <c r="N37" i="7"/>
  <c r="O68" i="4"/>
  <c r="L66" i="4"/>
  <c r="O66" i="4" s="1"/>
  <c r="O9" i="6"/>
  <c r="N18" i="14"/>
  <c r="P18" i="14" s="1"/>
  <c r="P20" i="14"/>
  <c r="P12" i="6"/>
  <c r="P331" i="11"/>
  <c r="M329" i="11"/>
  <c r="P329" i="11" s="1"/>
  <c r="O41" i="12"/>
  <c r="P12" i="8"/>
  <c r="P9" i="12"/>
  <c r="O29" i="18"/>
  <c r="L28" i="18"/>
  <c r="O28" i="18" s="1"/>
  <c r="P331" i="15"/>
  <c r="M329" i="15"/>
  <c r="P329" i="15" s="1"/>
  <c r="M10" i="17"/>
  <c r="P10" i="17" s="1"/>
  <c r="P12" i="17"/>
  <c r="O273" i="18"/>
  <c r="L271" i="18"/>
  <c r="O271" i="18" s="1"/>
  <c r="O45" i="1"/>
  <c r="L43" i="1"/>
  <c r="L22" i="1"/>
  <c r="O22" i="16"/>
  <c r="L12" i="16"/>
  <c r="L20" i="16"/>
  <c r="P26" i="5"/>
  <c r="M16" i="5"/>
  <c r="P16" i="5" s="1"/>
  <c r="P20" i="13"/>
  <c r="M18" i="13"/>
  <c r="P18" i="13" s="1"/>
  <c r="O222" i="18"/>
  <c r="L220" i="18"/>
  <c r="O220" i="18" s="1"/>
  <c r="L9" i="2"/>
  <c r="O11" i="2"/>
  <c r="P9" i="13"/>
  <c r="P26" i="15"/>
  <c r="M16" i="15"/>
  <c r="M20" i="15"/>
  <c r="O22" i="18"/>
  <c r="L20" i="18"/>
  <c r="L12" i="18"/>
  <c r="O94" i="2"/>
  <c r="O29" i="7"/>
  <c r="L28" i="7"/>
  <c r="O28" i="7" s="1"/>
  <c r="O43" i="11"/>
  <c r="L41" i="11"/>
  <c r="L636" i="16"/>
  <c r="O636" i="16" s="1"/>
  <c r="O638" i="16"/>
  <c r="P20" i="18"/>
  <c r="L636" i="10"/>
  <c r="O636" i="10" s="1"/>
  <c r="O638" i="10"/>
  <c r="P9" i="9"/>
  <c r="M8" i="9"/>
  <c r="L20" i="14"/>
  <c r="O22" i="14"/>
  <c r="L12" i="14"/>
  <c r="L10" i="15"/>
  <c r="O12" i="15"/>
  <c r="O30" i="1"/>
  <c r="O9" i="8"/>
  <c r="L20" i="13"/>
  <c r="O22" i="13"/>
  <c r="L12" i="13"/>
  <c r="M290" i="1"/>
  <c r="O11" i="4"/>
  <c r="L9" i="4"/>
  <c r="L41" i="2"/>
  <c r="O43" i="2"/>
  <c r="P20" i="7"/>
  <c r="M18" i="7"/>
  <c r="P18" i="7" s="1"/>
  <c r="P20" i="16"/>
  <c r="P66" i="4"/>
  <c r="P26" i="7"/>
  <c r="M16" i="7"/>
  <c r="P16" i="7" s="1"/>
  <c r="P20" i="12"/>
  <c r="P12" i="13"/>
  <c r="L273" i="1"/>
  <c r="O273" i="1" s="1"/>
  <c r="O222" i="3"/>
  <c r="L220" i="3"/>
  <c r="P26" i="6"/>
  <c r="M16" i="6"/>
  <c r="P16" i="6" s="1"/>
  <c r="L10" i="7"/>
  <c r="O10" i="7" s="1"/>
  <c r="O12" i="7"/>
  <c r="P12" i="14"/>
  <c r="N10" i="14"/>
  <c r="M10" i="16"/>
  <c r="P10" i="16" s="1"/>
  <c r="O29" i="2"/>
  <c r="L28" i="2"/>
  <c r="O28" i="2" s="1"/>
  <c r="P10" i="2"/>
  <c r="O120" i="18"/>
  <c r="L118" i="18"/>
  <c r="O118" i="18" s="1"/>
  <c r="M20" i="8"/>
  <c r="O96" i="16"/>
  <c r="L94" i="16"/>
  <c r="O94" i="16" s="1"/>
  <c r="N220" i="1"/>
  <c r="L636" i="13"/>
  <c r="O636" i="13" s="1"/>
  <c r="O638" i="13"/>
  <c r="O9" i="10"/>
  <c r="P96" i="7"/>
  <c r="M94" i="7"/>
  <c r="P9" i="11"/>
  <c r="O41" i="15"/>
  <c r="P94" i="3"/>
  <c r="M37" i="3"/>
  <c r="P37" i="3" s="1"/>
  <c r="O638" i="4"/>
  <c r="L636" i="4"/>
  <c r="O636" i="4" s="1"/>
  <c r="P331" i="6"/>
  <c r="M329" i="6"/>
  <c r="O120" i="3"/>
  <c r="L118" i="3"/>
  <c r="P12" i="2"/>
  <c r="P331" i="7"/>
  <c r="M329" i="7"/>
  <c r="P329" i="7" s="1"/>
  <c r="L20" i="11"/>
  <c r="O22" i="11"/>
  <c r="L12" i="11"/>
  <c r="N37" i="4"/>
  <c r="P290" i="1" l="1"/>
  <c r="O28" i="13"/>
  <c r="P8" i="9"/>
  <c r="P37" i="18"/>
  <c r="L10" i="4"/>
  <c r="O10" i="4" s="1"/>
  <c r="M66" i="1"/>
  <c r="P66" i="1" s="1"/>
  <c r="M37" i="16"/>
  <c r="P37" i="16" s="1"/>
  <c r="M8" i="18"/>
  <c r="P8" i="18" s="1"/>
  <c r="M37" i="5"/>
  <c r="P37" i="5" s="1"/>
  <c r="N8" i="1"/>
  <c r="L18" i="8"/>
  <c r="O18" i="8" s="1"/>
  <c r="O20" i="4"/>
  <c r="L310" i="1"/>
  <c r="O310" i="1" s="1"/>
  <c r="L18" i="7"/>
  <c r="O18" i="7" s="1"/>
  <c r="P118" i="1"/>
  <c r="L37" i="9"/>
  <c r="O37" i="9" s="1"/>
  <c r="P8" i="13"/>
  <c r="L37" i="15"/>
  <c r="O37" i="15" s="1"/>
  <c r="O12" i="6"/>
  <c r="O20" i="5"/>
  <c r="M10" i="12"/>
  <c r="L10" i="9"/>
  <c r="L8" i="9" s="1"/>
  <c r="O8" i="9" s="1"/>
  <c r="L18" i="9"/>
  <c r="O18" i="9" s="1"/>
  <c r="L37" i="8"/>
  <c r="O37" i="8" s="1"/>
  <c r="L18" i="15"/>
  <c r="O18" i="15" s="1"/>
  <c r="L37" i="7"/>
  <c r="O37" i="7" s="1"/>
  <c r="P12" i="1"/>
  <c r="L37" i="5"/>
  <c r="O37" i="5" s="1"/>
  <c r="L290" i="1"/>
  <c r="O290" i="1" s="1"/>
  <c r="P10" i="13"/>
  <c r="O20" i="6"/>
  <c r="P37" i="17"/>
  <c r="L250" i="1"/>
  <c r="O250" i="1" s="1"/>
  <c r="L329" i="1"/>
  <c r="O329" i="1" s="1"/>
  <c r="L37" i="6"/>
  <c r="O37" i="6" s="1"/>
  <c r="L28" i="1"/>
  <c r="O28" i="1" s="1"/>
  <c r="L140" i="1"/>
  <c r="O140" i="1" s="1"/>
  <c r="M37" i="12"/>
  <c r="P37" i="12" s="1"/>
  <c r="L94" i="1"/>
  <c r="O94" i="1" s="1"/>
  <c r="M10" i="8"/>
  <c r="M8" i="8" s="1"/>
  <c r="P8" i="8" s="1"/>
  <c r="L636" i="1"/>
  <c r="O636" i="1" s="1"/>
  <c r="O638" i="1"/>
  <c r="L37" i="12"/>
  <c r="O37" i="12" s="1"/>
  <c r="M329" i="1"/>
  <c r="P329" i="1" s="1"/>
  <c r="N37" i="1"/>
  <c r="P271" i="1"/>
  <c r="O11" i="1"/>
  <c r="L9" i="1"/>
  <c r="O9" i="1" s="1"/>
  <c r="O20" i="18"/>
  <c r="L18" i="18"/>
  <c r="O18" i="18" s="1"/>
  <c r="L10" i="13"/>
  <c r="O12" i="13"/>
  <c r="O41" i="11"/>
  <c r="L37" i="11"/>
  <c r="O37" i="11" s="1"/>
  <c r="P37" i="4"/>
  <c r="L37" i="4"/>
  <c r="O37" i="4" s="1"/>
  <c r="M10" i="5"/>
  <c r="L10" i="17"/>
  <c r="O12" i="17"/>
  <c r="O12" i="3"/>
  <c r="L10" i="3"/>
  <c r="O41" i="2"/>
  <c r="L37" i="2"/>
  <c r="O37" i="2" s="1"/>
  <c r="P20" i="15"/>
  <c r="M18" i="15"/>
  <c r="P18" i="15" s="1"/>
  <c r="O20" i="16"/>
  <c r="L18" i="16"/>
  <c r="O18" i="16" s="1"/>
  <c r="O20" i="2"/>
  <c r="L18" i="2"/>
  <c r="O18" i="2" s="1"/>
  <c r="L37" i="17"/>
  <c r="O37" i="17" s="1"/>
  <c r="O41" i="17"/>
  <c r="L37" i="18"/>
  <c r="O37" i="18" s="1"/>
  <c r="L37" i="16"/>
  <c r="O37" i="16" s="1"/>
  <c r="O55" i="1"/>
  <c r="L53" i="1"/>
  <c r="O53" i="1" s="1"/>
  <c r="O53" i="14"/>
  <c r="L37" i="14"/>
  <c r="O37" i="14" s="1"/>
  <c r="O20" i="3"/>
  <c r="L18" i="3"/>
  <c r="O18" i="3" s="1"/>
  <c r="P94" i="7"/>
  <c r="M37" i="7"/>
  <c r="P37" i="7" s="1"/>
  <c r="O220" i="3"/>
  <c r="L220" i="1"/>
  <c r="O220" i="1" s="1"/>
  <c r="O20" i="13"/>
  <c r="L18" i="13"/>
  <c r="O18" i="13" s="1"/>
  <c r="O10" i="15"/>
  <c r="L8" i="15"/>
  <c r="O8" i="15" s="1"/>
  <c r="P16" i="15"/>
  <c r="M10" i="15"/>
  <c r="L10" i="16"/>
  <c r="O12" i="16"/>
  <c r="M10" i="6"/>
  <c r="O41" i="13"/>
  <c r="L37" i="13"/>
  <c r="O37" i="13" s="1"/>
  <c r="P41" i="8"/>
  <c r="M37" i="8"/>
  <c r="P37" i="8" s="1"/>
  <c r="L8" i="5"/>
  <c r="O8" i="5" s="1"/>
  <c r="O20" i="17"/>
  <c r="L18" i="17"/>
  <c r="O18" i="17" s="1"/>
  <c r="O118" i="3"/>
  <c r="L118" i="1"/>
  <c r="O118" i="1" s="1"/>
  <c r="L8" i="8"/>
  <c r="O8" i="8" s="1"/>
  <c r="O12" i="14"/>
  <c r="L10" i="14"/>
  <c r="L271" i="1"/>
  <c r="O271" i="1" s="1"/>
  <c r="M8" i="17"/>
  <c r="P8" i="17" s="1"/>
  <c r="P10" i="14"/>
  <c r="N8" i="14"/>
  <c r="P8" i="14" s="1"/>
  <c r="P20" i="11"/>
  <c r="M18" i="11"/>
  <c r="P18" i="11" s="1"/>
  <c r="P220" i="1"/>
  <c r="M37" i="11"/>
  <c r="P37" i="11" s="1"/>
  <c r="M37" i="15"/>
  <c r="P37" i="15" s="1"/>
  <c r="P10" i="3"/>
  <c r="M8" i="3"/>
  <c r="P8" i="3" s="1"/>
  <c r="M10" i="7"/>
  <c r="L10" i="11"/>
  <c r="O12" i="11"/>
  <c r="P20" i="8"/>
  <c r="M18" i="8"/>
  <c r="P18" i="8" s="1"/>
  <c r="L20" i="1"/>
  <c r="O22" i="1"/>
  <c r="L12" i="1"/>
  <c r="P16" i="11"/>
  <c r="M10" i="11"/>
  <c r="P10" i="10"/>
  <c r="M8" i="10"/>
  <c r="P8" i="10" s="1"/>
  <c r="O53" i="10"/>
  <c r="L37" i="10"/>
  <c r="O37" i="10" s="1"/>
  <c r="P43" i="1"/>
  <c r="M41" i="1"/>
  <c r="P329" i="6"/>
  <c r="M37" i="6"/>
  <c r="P37" i="6" s="1"/>
  <c r="O9" i="4"/>
  <c r="O20" i="14"/>
  <c r="L18" i="14"/>
  <c r="O18" i="14" s="1"/>
  <c r="O20" i="11"/>
  <c r="L18" i="11"/>
  <c r="O18" i="11" s="1"/>
  <c r="L10" i="18"/>
  <c r="O10" i="18" s="1"/>
  <c r="O12" i="18"/>
  <c r="O43" i="1"/>
  <c r="L41" i="1"/>
  <c r="L8" i="6"/>
  <c r="O8" i="6" s="1"/>
  <c r="M8" i="16"/>
  <c r="P8" i="16" s="1"/>
  <c r="O53" i="3"/>
  <c r="L37" i="3"/>
  <c r="O37" i="3" s="1"/>
  <c r="O20" i="12"/>
  <c r="L18" i="12"/>
  <c r="O18" i="12" s="1"/>
  <c r="O20" i="10"/>
  <c r="L18" i="10"/>
  <c r="O18" i="10" s="1"/>
  <c r="O66" i="3"/>
  <c r="L66" i="1"/>
  <c r="O66" i="1" s="1"/>
  <c r="O9" i="2"/>
  <c r="O12" i="2"/>
  <c r="L10" i="2"/>
  <c r="O10" i="2" s="1"/>
  <c r="O9" i="7"/>
  <c r="L8" i="7"/>
  <c r="O8" i="7" s="1"/>
  <c r="O9" i="18"/>
  <c r="L10" i="12"/>
  <c r="O12" i="12"/>
  <c r="L10" i="10"/>
  <c r="O12" i="10"/>
  <c r="M8" i="4"/>
  <c r="P8" i="4" s="1"/>
  <c r="P26" i="1"/>
  <c r="M16" i="1"/>
  <c r="M20" i="1"/>
  <c r="M94" i="1"/>
  <c r="P94" i="1" s="1"/>
  <c r="L8" i="4" l="1"/>
  <c r="O8" i="4" s="1"/>
  <c r="O10" i="9"/>
  <c r="P10" i="12"/>
  <c r="M8" i="12"/>
  <c r="P8" i="12" s="1"/>
  <c r="P10" i="8"/>
  <c r="L8" i="18"/>
  <c r="O8" i="18" s="1"/>
  <c r="O10" i="12"/>
  <c r="L8" i="12"/>
  <c r="O8" i="12" s="1"/>
  <c r="P20" i="1"/>
  <c r="M18" i="1"/>
  <c r="P18" i="1" s="1"/>
  <c r="P41" i="1"/>
  <c r="M37" i="1"/>
  <c r="P37" i="1" s="1"/>
  <c r="O10" i="11"/>
  <c r="L8" i="11"/>
  <c r="O8" i="11" s="1"/>
  <c r="P16" i="1"/>
  <c r="M10" i="1"/>
  <c r="P10" i="7"/>
  <c r="M8" i="7"/>
  <c r="P8" i="7" s="1"/>
  <c r="L8" i="2"/>
  <c r="O8" i="2" s="1"/>
  <c r="L10" i="1"/>
  <c r="O12" i="1"/>
  <c r="P10" i="6"/>
  <c r="M8" i="6"/>
  <c r="P8" i="6" s="1"/>
  <c r="O10" i="3"/>
  <c r="L8" i="3"/>
  <c r="O8" i="3" s="1"/>
  <c r="O41" i="1"/>
  <c r="L37" i="1"/>
  <c r="O37" i="1" s="1"/>
  <c r="O20" i="1"/>
  <c r="L18" i="1"/>
  <c r="O18" i="1" s="1"/>
  <c r="O10" i="16"/>
  <c r="L8" i="16"/>
  <c r="O8" i="16" s="1"/>
  <c r="O10" i="13"/>
  <c r="L8" i="13"/>
  <c r="O8" i="13" s="1"/>
  <c r="O10" i="10"/>
  <c r="L8" i="10"/>
  <c r="O8" i="10" s="1"/>
  <c r="P10" i="15"/>
  <c r="M8" i="15"/>
  <c r="P8" i="15" s="1"/>
  <c r="O10" i="17"/>
  <c r="L8" i="17"/>
  <c r="O8" i="17" s="1"/>
  <c r="P10" i="11"/>
  <c r="M8" i="11"/>
  <c r="P8" i="11" s="1"/>
  <c r="O10" i="14"/>
  <c r="L8" i="14"/>
  <c r="O8" i="14" s="1"/>
  <c r="P10" i="5"/>
  <c r="M8" i="5"/>
  <c r="P8" i="5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<sst xmlns="http://schemas.openxmlformats.org/spreadsheetml/2006/main" count="23688" uniqueCount="295">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</sst>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Q596" sqref="Q59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5.5703125" customWidth="1"/>
    <col min="8" max="8" width="10.85546875" customWidth="1"/>
    <col min="9" max="9" width="18" bestFit="1" customWidth="1"/>
    <col min="10" max="10" width="16.5703125" bestFit="1" customWidth="1"/>
    <col min="11" max="11" width="10.85546875" bestFit="1" customWidth="1"/>
    <col min="12" max="12" width="21.85546875" bestFit="1" customWidth="1"/>
    <col min="13" max="13" width="20.140625" customWidth="1"/>
    <col min="14" max="14" width="20.14062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119775742.94</v>
      </c>
      <c r="M8" s="23">
        <f t="shared" ca="1" si="0"/>
        <v>68490897.439999998</v>
      </c>
      <c r="N8" s="23">
        <f t="shared" ca="1" si="0"/>
        <v>70165337.429999992</v>
      </c>
      <c r="O8" s="22">
        <f t="shared" ref="O8:O16" ca="1" si="1">IF(L8&gt;0,N8*100/L8,0)</f>
        <v>58.580590449894636</v>
      </c>
      <c r="P8" s="22">
        <f t="shared" ref="P8:P16" ca="1" si="2">IF(M8&gt;0,N8*100/M8,0)</f>
        <v>102.44476281168144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119775742.94</v>
      </c>
      <c r="M10" s="30">
        <f t="shared" ca="1" si="4"/>
        <v>68490897.439999998</v>
      </c>
      <c r="N10" s="30">
        <f t="shared" ca="1" si="4"/>
        <v>70165337.429999992</v>
      </c>
      <c r="O10" s="29">
        <f t="shared" ca="1" si="1"/>
        <v>58.580590449894636</v>
      </c>
      <c r="P10" s="29">
        <f t="shared" ca="1" si="2"/>
        <v>102.44476281168144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98653524</v>
      </c>
      <c r="M12" s="39">
        <f t="shared" ca="1" si="6"/>
        <v>47368678.5</v>
      </c>
      <c r="N12" s="39">
        <f t="shared" ca="1" si="6"/>
        <v>49843118.489999995</v>
      </c>
      <c r="O12" s="39">
        <f t="shared" ca="1" si="1"/>
        <v>50.523403999232698</v>
      </c>
      <c r="P12" s="39">
        <f t="shared" ca="1" si="2"/>
        <v>105.22378936537145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63518824</v>
      </c>
      <c r="M14" s="39">
        <f t="shared" si="8"/>
        <v>0</v>
      </c>
      <c r="N14" s="39">
        <f t="shared" ca="1" si="8"/>
        <v>14742352.199999996</v>
      </c>
      <c r="O14" s="39">
        <f t="shared" ca="1" si="1"/>
        <v>23.209422454042908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21122218.939999998</v>
      </c>
      <c r="M16" s="39">
        <f t="shared" ca="1" si="10"/>
        <v>21122218.939999998</v>
      </c>
      <c r="N16" s="39">
        <f t="shared" ca="1" si="10"/>
        <v>20322218.939999998</v>
      </c>
      <c r="O16" s="50">
        <f t="shared" ca="1" si="1"/>
        <v>96.212519137915919</v>
      </c>
      <c r="P16" s="50">
        <f t="shared" ca="1" si="2"/>
        <v>96.212519137915919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79611758.939999998</v>
      </c>
      <c r="M18" s="23">
        <f t="shared" ca="1" si="11"/>
        <v>68490897.439999998</v>
      </c>
      <c r="N18" s="23">
        <f t="shared" ca="1" si="11"/>
        <v>55422985.229999997</v>
      </c>
      <c r="O18" s="22">
        <f t="shared" ref="O18:O26" ca="1" si="12">IF(L18&gt;0,N18*100/L18,0)</f>
        <v>69.616581731060549</v>
      </c>
      <c r="P18" s="22">
        <f t="shared" ref="P18:P26" ca="1" si="13">IF(M18&gt;0,N18*100/M18,0)</f>
        <v>80.920220498719758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79611758.939999998</v>
      </c>
      <c r="M20" s="30">
        <f t="shared" ca="1" si="15"/>
        <v>68490897.439999998</v>
      </c>
      <c r="N20" s="30">
        <f t="shared" ca="1" si="15"/>
        <v>55422985.229999997</v>
      </c>
      <c r="O20" s="29">
        <f t="shared" ca="1" si="12"/>
        <v>69.616581731060549</v>
      </c>
      <c r="P20" s="29">
        <f t="shared" ca="1" si="13"/>
        <v>80.920220498719758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47368678.5</v>
      </c>
      <c r="N22" s="39">
        <f t="shared" ca="1" si="17"/>
        <v>35100766.289999999</v>
      </c>
      <c r="O22" s="39">
        <f t="shared" ca="1" si="12"/>
        <v>60.01204025540293</v>
      </c>
      <c r="P22" s="39">
        <f t="shared" ca="1" si="13"/>
        <v>74.101214983229895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21122218.939999998</v>
      </c>
      <c r="M26" s="50">
        <f t="shared" ca="1" si="21"/>
        <v>21122218.939999998</v>
      </c>
      <c r="N26" s="50">
        <f t="shared" ca="1" si="21"/>
        <v>20322218.939999998</v>
      </c>
      <c r="O26" s="50">
        <f t="shared" ca="1" si="12"/>
        <v>96.212519137915919</v>
      </c>
      <c r="P26" s="50">
        <f t="shared" ca="1" si="13"/>
        <v>96.212519137915919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2">L29+L30</f>
        <v>40163984</v>
      </c>
      <c r="M28" s="23">
        <f t="shared" si="22"/>
        <v>0</v>
      </c>
      <c r="N28" s="23">
        <f t="shared" ca="1" si="22"/>
        <v>14742352.199999996</v>
      </c>
      <c r="O28" s="22">
        <f t="shared" ref="O28:O30" ca="1" si="23">IF(L28&gt;0,N28*100/L28,0)</f>
        <v>36.705403029739266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40163984</v>
      </c>
      <c r="M30" s="30">
        <f t="shared" si="26"/>
        <v>0</v>
      </c>
      <c r="N30" s="30">
        <f t="shared" ca="1" si="26"/>
        <v>14742352.199999996</v>
      </c>
      <c r="O30" s="29">
        <f t="shared" ca="1" si="23"/>
        <v>36.705403029739266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40163984</v>
      </c>
      <c r="M32" s="39">
        <f t="shared" si="29"/>
        <v>0</v>
      </c>
      <c r="N32" s="39">
        <f t="shared" ca="1" si="29"/>
        <v>14742352.199999996</v>
      </c>
      <c r="O32" s="39">
        <f t="shared" ca="1" si="28"/>
        <v>36.705403029739266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40163984</v>
      </c>
      <c r="M34" s="39">
        <f t="shared" si="31"/>
        <v>0</v>
      </c>
      <c r="N34" s="39">
        <f t="shared" ca="1" si="31"/>
        <v>14742352.199999996</v>
      </c>
      <c r="O34" s="39">
        <f t="shared" ca="1" si="28"/>
        <v>36.705403029739266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79611758.939999998</v>
      </c>
      <c r="M37" s="55">
        <f t="shared" ca="1" si="32"/>
        <v>68490897.439999998</v>
      </c>
      <c r="N37" s="55">
        <f t="shared" ca="1" si="32"/>
        <v>55422985.230000004</v>
      </c>
      <c r="O37" s="56">
        <f t="shared" ca="1" si="28"/>
        <v>69.616581731060549</v>
      </c>
      <c r="P37" s="56">
        <f t="shared" ca="1" si="24"/>
        <v>80.920220498719758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3">L42+L43</f>
        <v>28036729.699999999</v>
      </c>
      <c r="M41" s="79">
        <f t="shared" ca="1" si="33"/>
        <v>24949583.699999999</v>
      </c>
      <c r="N41" s="79">
        <f t="shared" ca="1" si="33"/>
        <v>22296877.009999998</v>
      </c>
      <c r="O41" s="78">
        <f t="shared" ref="O41:O43" ca="1" si="34">IF(L41&gt;0,N41*100/L41,0)</f>
        <v>79.52738157617577</v>
      </c>
      <c r="P41" s="78">
        <f t="shared" ref="P41:P43" ca="1" si="35">IF(M41&gt;0,N41*100/M41,0)</f>
        <v>89.367731654777074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28036729.699999999</v>
      </c>
      <c r="M43" s="79">
        <f t="shared" ca="1" si="37"/>
        <v>24949583.699999999</v>
      </c>
      <c r="N43" s="79">
        <f t="shared" ca="1" si="37"/>
        <v>22296877.009999998</v>
      </c>
      <c r="O43" s="78">
        <f t="shared" ca="1" si="34"/>
        <v>79.52738157617577</v>
      </c>
      <c r="P43" s="78">
        <f t="shared" ca="1" si="35"/>
        <v>89.367731654777074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7826347.3099999987</v>
      </c>
      <c r="O45" s="39">
        <f ca="1">IF(L45&gt;0,N45*100/L45,0)</f>
        <v>61.305222462439872</v>
      </c>
      <c r="P45" s="39">
        <f ca="1">IF(M45&gt;0,N45*100/M45,0)</f>
        <v>80.858597441444161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15270529.699999999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15270529.699999999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14470529.699999999</v>
      </c>
      <c r="O49" s="50">
        <f ca="1">IF(L49&gt;0,N49*100/L49,0)</f>
        <v>94.761150950775473</v>
      </c>
      <c r="P49" s="50">
        <f ca="1">IF(M49&gt;0,N49*100/M49,0)</f>
        <v>94.761150950775473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7284024.5</v>
      </c>
      <c r="N53" s="121">
        <f t="shared" ca="1" si="38"/>
        <v>6079458.1699999999</v>
      </c>
      <c r="O53" s="120">
        <f t="shared" ref="O53:O55" ca="1" si="39">IF(L53&gt;0,N53*100/L53,0)</f>
        <v>68.035611871481805</v>
      </c>
      <c r="P53" s="120">
        <f t="shared" ref="P53:P55" ca="1" si="40">IF(M53&gt;0,N53*100/M53,0)</f>
        <v>83.462901175030368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7284024.5</v>
      </c>
      <c r="N55" s="121">
        <f t="shared" ca="1" si="42"/>
        <v>6079458.1699999999</v>
      </c>
      <c r="O55" s="120">
        <f t="shared" ca="1" si="39"/>
        <v>68.035611871481805</v>
      </c>
      <c r="P55" s="120">
        <f t="shared" ca="1" si="40"/>
        <v>83.462901175030368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7284024.5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6079458.1699999999</v>
      </c>
      <c r="O57" s="39">
        <f ca="1">IF(L57&gt;0,N57*100/L57,0)</f>
        <v>68.035611871481805</v>
      </c>
      <c r="P57" s="39">
        <f ca="1">IF(M57&gt;0,N57*100/M57,0)</f>
        <v>83.462901175030368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9773714.2400000002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7810595.0700000003</v>
      </c>
      <c r="O66" s="151">
        <f t="shared" ref="O66:O68" ca="1" si="44">IF(L66&gt;0,N66*100/L66,0)</f>
        <v>72.478877366827604</v>
      </c>
      <c r="P66" s="151">
        <f t="shared" ref="P66:P68" ca="1" si="45">IF(M66&gt;0,N66*100/M66,0)</f>
        <v>79.914297453411123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9773714.2400000002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7810595.0700000003</v>
      </c>
      <c r="O68" s="156">
        <f t="shared" ca="1" si="44"/>
        <v>72.478877366827604</v>
      </c>
      <c r="P68" s="156">
        <f t="shared" ca="1" si="45"/>
        <v>79.914297453411123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4201120.83</v>
      </c>
      <c r="O70" s="168">
        <f ca="1">IF(L70&gt;0,N70*100/L70,0)</f>
        <v>58.618382145697581</v>
      </c>
      <c r="P70" s="168">
        <f ca="1">IF(M70&gt;0,N70*100/M70,0)</f>
        <v>68.153102896707466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60</v>
      </c>
      <c r="K88" s="163">
        <f t="shared" ca="1" si="46"/>
        <v>38.70967741935484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38</v>
      </c>
      <c r="K92" s="143">
        <f t="shared" ref="K92:K93" ca="1" si="47">IF(I92&gt;0,J92*100/I92,0)</f>
        <v>77.551020408163268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2255125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1720928.5</v>
      </c>
      <c r="O94" s="151">
        <f t="shared" ref="O94:O96" ca="1" si="48">IF(L94&gt;0,N94*100/L94,0)</f>
        <v>70.082506134001207</v>
      </c>
      <c r="P94" s="151">
        <f t="shared" ref="P94:P96" ca="1" si="49">IF(M94&gt;0,N94*100/M94,0)</f>
        <v>76.311889584834546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2255125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1720928.5</v>
      </c>
      <c r="O96" s="156">
        <f t="shared" ca="1" si="48"/>
        <v>70.082506134001207</v>
      </c>
      <c r="P96" s="156">
        <f t="shared" ca="1" si="49"/>
        <v>76.311889584834546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1056730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522533.5</v>
      </c>
      <c r="O98" s="168">
        <f ca="1">IF(L98&gt;0,N98*100/L98,0)</f>
        <v>41.563936747323375</v>
      </c>
      <c r="P98" s="168">
        <f ca="1">IF(M98&gt;0,N98*100/M98,0)</f>
        <v>49.448156104208266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3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38</v>
      </c>
      <c r="K109" s="223">
        <f t="shared" ca="1" si="50"/>
        <v>77.551020408163268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3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38</v>
      </c>
      <c r="K111" s="223">
        <f t="shared" ca="1" si="50"/>
        <v>77.551020408163268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42</v>
      </c>
      <c r="K112" s="223">
        <f t="shared" ca="1" si="50"/>
        <v>85.714285714285708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3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824400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586298.6</v>
      </c>
      <c r="O118" s="151">
        <f t="shared" ref="O118:O120" ca="1" si="51">IF(L118&gt;0,N118*100/L118,0)</f>
        <v>71.118219311014073</v>
      </c>
      <c r="P118" s="151">
        <f t="shared" ref="P118:P120" ca="1" si="52">IF(M118&gt;0,N118*100/M118,0)</f>
        <v>71.118219311014073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824400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586298.6</v>
      </c>
      <c r="O120" s="156">
        <f t="shared" ca="1" si="51"/>
        <v>71.118219311014073</v>
      </c>
      <c r="P120" s="156">
        <f t="shared" ca="1" si="52"/>
        <v>71.118219311014073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824400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586298.6</v>
      </c>
      <c r="O122" s="168">
        <f ca="1">IF(L122&gt;0,N122*100/L122,0)</f>
        <v>71.118219311014073</v>
      </c>
      <c r="P122" s="168">
        <f ca="1">IF(M122&gt;0,N122*100/M122,0)</f>
        <v>71.118219311014073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68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3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3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5607880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3569226.02</v>
      </c>
      <c r="O140" s="151">
        <f t="shared" ref="O140:O142" ca="1" si="54">IF(L140&gt;0,N140*100/L140,0)</f>
        <v>60.659857579877631</v>
      </c>
      <c r="P140" s="151">
        <f t="shared" ref="P140:P142" ca="1" si="55">IF(M140&gt;0,N140*100/M140,0)</f>
        <v>63.646619043203494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5607880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3569226.02</v>
      </c>
      <c r="O142" s="156">
        <f t="shared" ca="1" si="54"/>
        <v>60.659857579877631</v>
      </c>
      <c r="P142" s="156">
        <f t="shared" ca="1" si="55"/>
        <v>63.646619043203494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5369880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3331226.02</v>
      </c>
      <c r="O144" s="168">
        <f ca="1">IF(L144&gt;0,N144*100/L144,0)</f>
        <v>59.001523556500175</v>
      </c>
      <c r="P144" s="168">
        <f ca="1">IF(M144&gt;0,N144*100/M144,0)</f>
        <v>62.035390362540689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34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34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1316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1314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3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48</v>
      </c>
      <c r="K164" s="284">
        <f ca="1">IF(I164&gt;0,J164*100/I164,0)</f>
        <v>92.307692307692307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48</v>
      </c>
      <c r="K173" s="163">
        <f ca="1">IF(I173&gt;0,J173*100/I173,0)</f>
        <v>92.307692307692307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3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4">
        <f ca="1">IF(I176&gt;0,J176*100/I176,0)</f>
        <v>75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2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3">
        <f t="shared" ref="K185:K186" ca="1" si="56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3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1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3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644000</v>
      </c>
      <c r="K199" s="163">
        <f t="shared" ref="K199:K201" ca="1" si="57">IF(I199&gt;0,J199*100/I199,0)</f>
        <v>52.614379084967318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3">
        <f t="shared" ca="1" si="57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3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3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3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307366</v>
      </c>
      <c r="O220" s="151">
        <f t="shared" ref="O220:O222" ca="1" si="59">IF(L220&gt;0,N220*100/L220,0)</f>
        <v>92.4381221617395</v>
      </c>
      <c r="P220" s="151">
        <f t="shared" ref="P220:P222" ca="1" si="60">IF(M220&gt;0,N220*100/M220,0)</f>
        <v>92.4381221617395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307366</v>
      </c>
      <c r="O222" s="156">
        <f t="shared" ca="1" si="59"/>
        <v>92.4381221617395</v>
      </c>
      <c r="P222" s="156">
        <f t="shared" ca="1" si="60"/>
        <v>92.4381221617395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307366</v>
      </c>
      <c r="O224" s="168">
        <f ca="1">IF(L224&gt;0,N224*100/L224,0)</f>
        <v>92.4381221617395</v>
      </c>
      <c r="P224" s="168">
        <f ca="1">IF(M224&gt;0,N224*100/M224,0)</f>
        <v>92.4381221617395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13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5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5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669431.76</v>
      </c>
      <c r="O250" s="151">
        <f t="shared" ref="O250:O252" ca="1" si="61">IF(L250&gt;0,N250*100/L250,0)</f>
        <v>59.452198934280638</v>
      </c>
      <c r="P250" s="151">
        <f t="shared" ref="P250:P252" ca="1" si="62">IF(M250&gt;0,N250*100/M250,0)</f>
        <v>80.898097885196378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669431.76</v>
      </c>
      <c r="O252" s="156">
        <f t="shared" ca="1" si="61"/>
        <v>59.452198934280638</v>
      </c>
      <c r="P252" s="156">
        <f t="shared" ca="1" si="62"/>
        <v>80.898097885196378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669431.76</v>
      </c>
      <c r="O254" s="168">
        <f ca="1">IF(L254&gt;0,N254*100/L254,0)</f>
        <v>59.452198934280638</v>
      </c>
      <c r="P254" s="168">
        <f ca="1">IF(M254&gt;0,N254*100/M254,0)</f>
        <v>80.898097885196378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45</v>
      </c>
      <c r="K266" s="163">
        <f t="shared" ca="1" si="63"/>
        <v>25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5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1387138.15</v>
      </c>
      <c r="O271" s="151">
        <f t="shared" ref="O271:O273" ca="1" si="64">IF(L271&gt;0,N271*100/L271,0)</f>
        <v>56.021087597431446</v>
      </c>
      <c r="P271" s="151">
        <f t="shared" ref="P271:P273" ca="1" si="65">IF(M271&gt;0,N271*100/M271,0)</f>
        <v>75.500783780106133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1387138.15</v>
      </c>
      <c r="O273" s="156">
        <f t="shared" ca="1" si="64"/>
        <v>56.021087597431446</v>
      </c>
      <c r="P273" s="156">
        <f t="shared" ca="1" si="65"/>
        <v>75.500783780106133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1387138.15</v>
      </c>
      <c r="O275" s="168">
        <f ca="1">IF(L275&gt;0,N275*100/L275,0)</f>
        <v>56.021087597431446</v>
      </c>
      <c r="P275" s="168">
        <f ca="1">IF(M275&gt;0,N275*100/M275,0)</f>
        <v>75.500783780106133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5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2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4</v>
      </c>
      <c r="K309" s="333">
        <f ca="1">IF(I309&gt;0,J309*100/I309,0)</f>
        <v>50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767200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462422.58999999997</v>
      </c>
      <c r="O310" s="151">
        <f t="shared" ref="O310:O312" ca="1" si="68">IF(L310&gt;0,N310*100/L310,0)</f>
        <v>59.837291666666665</v>
      </c>
      <c r="P310" s="151">
        <f t="shared" ref="P310:P312" ca="1" si="69">IF(M310&gt;0,N310*100/M310,0)</f>
        <v>60.2740602189781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767200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462422.58999999997</v>
      </c>
      <c r="O312" s="156">
        <f t="shared" ca="1" si="68"/>
        <v>59.837291666666665</v>
      </c>
      <c r="P312" s="156">
        <f t="shared" ca="1" si="69"/>
        <v>60.2740602189781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767200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462422.58999999997</v>
      </c>
      <c r="O314" s="168">
        <f ca="1">IF(L314&gt;0,N314*100/L314,0)</f>
        <v>59.837291666666665</v>
      </c>
      <c r="P314" s="168">
        <f ca="1">IF(M314&gt;0,N314*100/M314,0)</f>
        <v>60.2740602189781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4</v>
      </c>
      <c r="K324" s="223">
        <f ca="1">IF(I324&gt;0,J324*100/I324,0)</f>
        <v>50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8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2997</v>
      </c>
      <c r="K328" s="316">
        <f ca="1">IF(I328&gt;0,J328*100/I328,0)</f>
        <v>37.702855705120143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13910950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10483198.360000001</v>
      </c>
      <c r="O329" s="151">
        <f t="shared" ref="O329:O331" ca="1" si="70">IF(L329&gt;0,N329*100/L329,0)</f>
        <v>58.661014022307896</v>
      </c>
      <c r="P329" s="151">
        <f t="shared" ref="P329:P331" ca="1" si="71">IF(M329&gt;0,N329*100/M329,0)</f>
        <v>75.359327436300191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13910950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10483198.360000001</v>
      </c>
      <c r="O331" s="156">
        <f t="shared" ca="1" si="70"/>
        <v>58.661014022307896</v>
      </c>
      <c r="P331" s="156">
        <f t="shared" ca="1" si="71"/>
        <v>75.359327436300191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13105130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9677378.3600000013</v>
      </c>
      <c r="O333" s="168">
        <f ca="1">IF(L333&gt;0,N333*100/L333,0)</f>
        <v>56.708960040410226</v>
      </c>
      <c r="P333" s="168">
        <f ca="1">IF(M333&gt;0,N333*100/M333,0)</f>
        <v>73.844199637851744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3287</v>
      </c>
      <c r="K339" s="341">
        <f t="shared" ref="K339:K346" ca="1" si="72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24059.219999999968</v>
      </c>
      <c r="K340" s="341">
        <f t="shared" ca="1" si="72"/>
        <v>57.134219900261144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4381</v>
      </c>
      <c r="K341" s="341">
        <f t="shared" ca="1" si="72"/>
        <v>55.11385079884262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40258.079999999958</v>
      </c>
      <c r="K342" s="341">
        <f t="shared" ca="1" si="72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89</v>
      </c>
      <c r="K343" s="341">
        <f t="shared" ca="1" si="72"/>
        <v>1.1196376902755063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802.8599999999999</v>
      </c>
      <c r="K344" s="341">
        <f t="shared" ca="1" si="72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2997</v>
      </c>
      <c r="K345" s="341">
        <f t="shared" ca="1" si="72"/>
        <v>37.702855705120143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27334.549999999945</v>
      </c>
      <c r="K346" s="350">
        <f t="shared" ca="1" si="72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40163984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14742352.199999997</v>
      </c>
      <c r="O347" s="357">
        <f ca="1">+IF(L347&gt;0,N347*100/L347,0)</f>
        <v>36.705403029739273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1138</v>
      </c>
      <c r="K349" s="371">
        <f t="shared" ref="K349:K350" ca="1" si="73">IF(I349&gt;0,J349*100/I349,0)</f>
        <v>61.513513513513516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2824700.6399999987</v>
      </c>
      <c r="O349" s="372">
        <f ca="1">+IF(L349&gt;0,N349*100/L349,0)</f>
        <v>53.247010122716709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2824700.6399999987</v>
      </c>
      <c r="O352" s="165">
        <f t="shared" ca="1" si="74"/>
        <v>53.247010122716709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2824700.6399999987</v>
      </c>
      <c r="O354" s="168">
        <f t="shared" ca="1" si="74"/>
        <v>53.247010122716709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787688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700298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899386.74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437327.9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1138</v>
      </c>
      <c r="K375" s="163">
        <f t="shared" ref="K375:K377" ca="1" si="76">IF(I375&gt;0,J375*100/I375,0)</f>
        <v>61.513513513513516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545</v>
      </c>
      <c r="K376" s="163">
        <f t="shared" ca="1" si="76"/>
        <v>70.963541666666671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593</v>
      </c>
      <c r="K377" s="163">
        <f t="shared" ca="1" si="76"/>
        <v>54.80591497227357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500</v>
      </c>
      <c r="K380" s="371">
        <f t="shared" ref="K380:K381" ca="1" si="77">IF(I380&gt;0,J380*100/I380,0)</f>
        <v>3.7037037037037037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3386038.6399999997</v>
      </c>
      <c r="O380" s="372">
        <f ca="1">+IF(L380&gt;0,N380*100/L380,0)</f>
        <v>24.527092058846961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1320</v>
      </c>
      <c r="K381" s="371">
        <f t="shared" ca="1" si="77"/>
        <v>97.777777777777771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3386038.6399999997</v>
      </c>
      <c r="O383" s="165">
        <f t="shared" ca="1" si="78"/>
        <v>24.527092058846961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3386038.6399999997</v>
      </c>
      <c r="O385" s="168">
        <f t="shared" ca="1" si="78"/>
        <v>24.527092058846961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2049072.2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769622.64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254843.8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1320</v>
      </c>
      <c r="K396" s="163">
        <f t="shared" ref="K396:K398" ca="1" si="79">IF(I396&gt;0,J396*100/I396,0)</f>
        <v>97.777777777777771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500</v>
      </c>
      <c r="K397" s="163">
        <f t="shared" ca="1" si="79"/>
        <v>3.7037037037037037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2667</v>
      </c>
      <c r="K401" s="371">
        <f t="shared" ref="K401:K402" ca="1" si="80">IF(I401&gt;0,J401*100/I401,0)</f>
        <v>92.894461859979103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2187490.4</v>
      </c>
      <c r="O401" s="372">
        <f ca="1">+IF(L401&gt;0,N401*100/L401,0)</f>
        <v>67.797205658108425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804</v>
      </c>
      <c r="K402" s="371">
        <f t="shared" ca="1" si="80"/>
        <v>84.012539184952985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2187490.4</v>
      </c>
      <c r="O404" s="168">
        <f t="shared" ca="1" si="81"/>
        <v>67.797205658108425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2187490.4</v>
      </c>
      <c r="O406" s="168">
        <f t="shared" ca="1" si="81"/>
        <v>67.797205658108425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1671112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306119.95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210258.45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804</v>
      </c>
      <c r="K416" s="201">
        <f t="shared" ref="K416:K432" ca="1" si="82">IF(I416&gt;0,J416*100/I416,0)</f>
        <v>84.012539184952985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180</v>
      </c>
      <c r="K417" s="201">
        <f t="shared" ca="1" si="82"/>
        <v>90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540</v>
      </c>
      <c r="K418" s="201">
        <f t="shared" ca="1" si="82"/>
        <v>90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180</v>
      </c>
      <c r="K419" s="163">
        <f t="shared" ca="1" si="82"/>
        <v>90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7">
        <f t="shared" ca="1" si="82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475</v>
      </c>
      <c r="K421" s="201">
        <f t="shared" ca="1" si="82"/>
        <v>82.752613240418114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1632</v>
      </c>
      <c r="K422" s="201">
        <f t="shared" ca="1" si="82"/>
        <v>94.773519163763069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525</v>
      </c>
      <c r="K424" s="163">
        <f t="shared" ca="1" si="82"/>
        <v>91.463414634146346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475</v>
      </c>
      <c r="K425" s="163">
        <f t="shared" ca="1" si="82"/>
        <v>82.752613240418114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149</v>
      </c>
      <c r="K426" s="201">
        <f t="shared" ca="1" si="82"/>
        <v>81.420765027322403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495</v>
      </c>
      <c r="K427" s="201">
        <f t="shared" ca="1" si="82"/>
        <v>90.163934426229503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159</v>
      </c>
      <c r="K428" s="163">
        <f t="shared" ca="1" si="82"/>
        <v>86.885245901639351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165</v>
      </c>
      <c r="K429" s="163">
        <f t="shared" ca="1" si="82"/>
        <v>90.163934426229503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380</v>
      </c>
      <c r="K430" s="201">
        <f t="shared" ca="1" si="82"/>
        <v>49.095607235142118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85</v>
      </c>
      <c r="K431" s="163">
        <f t="shared" ca="1" si="82"/>
        <v>42.5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295</v>
      </c>
      <c r="K432" s="163">
        <f t="shared" ca="1" si="82"/>
        <v>51.393728222996515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1272751.69</v>
      </c>
      <c r="O435" s="411">
        <f t="shared" ref="O435:O439" ca="1" si="83">+IF(L435&gt;0,N435*100/L435,0)</f>
        <v>60.978904273668071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1272751.69</v>
      </c>
      <c r="O437" s="168">
        <f t="shared" ca="1" si="83"/>
        <v>60.978904273668071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1272751.69</v>
      </c>
      <c r="O439" s="168">
        <f t="shared" ca="1" si="83"/>
        <v>60.978904273668071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976487.9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296263.79000000004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250666.38</v>
      </c>
      <c r="K455" s="371">
        <f ca="1">IF(I455&gt;0,J455*100/I455,0)</f>
        <v>31.349050397824907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2199779.52</v>
      </c>
      <c r="O455" s="372">
        <f t="shared" ref="O455:O459" ca="1" si="85">+IF(L455&gt;0,N455*100/L455,0)</f>
        <v>27.889941346646115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2199779.52</v>
      </c>
      <c r="O457" s="168">
        <f t="shared" ca="1" si="85"/>
        <v>27.889941346646115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2199779.52</v>
      </c>
      <c r="O459" s="168">
        <f t="shared" ca="1" si="85"/>
        <v>27.889941346646115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667191.32999999996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1532588.19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250666.38</v>
      </c>
      <c r="K464" s="267">
        <f t="shared" ref="K464:K515" ca="1" si="86">IF(I464&gt;0,J464*100/I464,0)</f>
        <v>31.349050397824907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250666.38</v>
      </c>
      <c r="K481" s="201">
        <f t="shared" ca="1" si="86"/>
        <v>31.349050397824907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37025</v>
      </c>
      <c r="K482" s="201">
        <f t="shared" ca="1" si="86"/>
        <v>38.902840091202336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223238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34673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22920.720000000001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1872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4507.66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480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4339.17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460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7">
        <f t="shared" ca="1" si="86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7">
        <f t="shared" ca="1" si="86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8894.9</v>
      </c>
      <c r="K497" s="444">
        <f t="shared" ca="1" si="86"/>
        <v>19.400846274646657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8894.9</v>
      </c>
      <c r="K498" s="201">
        <f t="shared" ca="1" si="86"/>
        <v>19.400846274646657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857</v>
      </c>
      <c r="K499" s="201">
        <f t="shared" ca="1" si="86"/>
        <v>22.9389721627409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8149.8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785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5313.8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475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2810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309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429.1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46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411.1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38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316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26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3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3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5097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5097</v>
      </c>
      <c r="J525" s="283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1131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362</v>
      </c>
      <c r="J526" s="283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95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268.75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30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724.25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65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409904.23999999987</v>
      </c>
      <c r="O533" s="411">
        <f t="shared" ref="O533:O537" ca="1" si="87">+IF(L533&gt;0,N533*100/L533,0)</f>
        <v>68.810515360080558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409904.23999999987</v>
      </c>
      <c r="O535" s="168">
        <f t="shared" ca="1" si="87"/>
        <v>68.810515360080558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409904.23999999987</v>
      </c>
      <c r="O537" s="168">
        <f t="shared" ca="1" si="87"/>
        <v>68.810515360080558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83530.240000000005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16646</v>
      </c>
      <c r="K551" s="410">
        <f ca="1">IF(I551&gt;0,J551*100/I551,0)</f>
        <v>66.584000000000003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709283.77</v>
      </c>
      <c r="O551" s="411">
        <f t="shared" ref="O551:O555" ca="1" si="89">+IF(L551&gt;0,N551*100/L551,0)</f>
        <v>46.358416339869279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709283.77</v>
      </c>
      <c r="O553" s="168">
        <f t="shared" ca="1" si="89"/>
        <v>46.358416339869279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709283.77</v>
      </c>
      <c r="O555" s="168">
        <f t="shared" ca="1" si="89"/>
        <v>46.358416339869279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265102.76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444181.01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16646</v>
      </c>
      <c r="K560" s="22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326.44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1719</v>
      </c>
      <c r="K561" s="22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49291</v>
      </c>
      <c r="K564" s="371">
        <f ca="1">IF(I564&gt;0,J564*100/I564,0)</f>
        <v>151.43164362519201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1112701.7699999998</v>
      </c>
      <c r="O564" s="372">
        <f t="shared" ref="O564:O568" ca="1" si="90">+IF(L564&gt;0,N564*100/L564,0)</f>
        <v>46.709783137992403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1112701.7699999998</v>
      </c>
      <c r="O566" s="168">
        <f t="shared" ca="1" si="90"/>
        <v>46.709783137992403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1112701.7699999998</v>
      </c>
      <c r="O568" s="168">
        <f t="shared" ca="1" si="90"/>
        <v>46.709783137992403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814690.17999999993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298011.58999999997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49291</v>
      </c>
      <c r="K573" s="201">
        <f ca="1">IF(I573&gt;0,J573*100/I573,0)</f>
        <v>151.43164362519201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84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4982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43523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54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732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88</v>
      </c>
      <c r="K580" s="371">
        <f ca="1">IF(I580&gt;0,J580*100/I580,0)</f>
        <v>5.1886792452830193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606485.53</v>
      </c>
      <c r="O580" s="372">
        <f t="shared" ref="O580:O584" ca="1" si="92">+IF(L580&gt;0,N580*100/L580,0)</f>
        <v>18.894831011067371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606485.53</v>
      </c>
      <c r="O582" s="168">
        <f t="shared" ca="1" si="92"/>
        <v>18.894831011067371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606485.53</v>
      </c>
      <c r="O584" s="168">
        <f t="shared" ca="1" si="92"/>
        <v>18.894831011067371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293644.28000000003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312841.25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592</v>
      </c>
      <c r="K589" s="163">
        <f t="shared" ref="K589:K596" ca="1" si="93">IF(I589&gt;0,J589*100/I589,0)</f>
        <v>34.905660377358494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443.15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336</v>
      </c>
      <c r="K591" s="163">
        <f t="shared" ca="1" si="93"/>
        <v>19.811320754716981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216.01000000000002</v>
      </c>
      <c r="K592" s="341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6</v>
      </c>
      <c r="K593" s="163">
        <f t="shared" ca="1" si="93"/>
        <v>0.35377358490566035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4.3499999999999996</v>
      </c>
      <c r="K594" s="341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88</v>
      </c>
      <c r="K595" s="163">
        <f t="shared" ca="1" si="93"/>
        <v>5.1886792452830193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56.519999999999996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33216</v>
      </c>
      <c r="O597" s="411">
        <f t="shared" ref="O597:O601" ca="1" si="94">+IF(L597&gt;0,N597*100/L597,0)</f>
        <v>24.595335061088484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33216</v>
      </c>
      <c r="O599" s="168">
        <f t="shared" ca="1" si="94"/>
        <v>24.595335061088484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33216</v>
      </c>
      <c r="O601" s="168">
        <f t="shared" ca="1" si="94"/>
        <v>24.595335061088484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32016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1482.75</v>
      </c>
      <c r="K612" s="163">
        <f t="shared" ca="1" si="95"/>
        <v>100.86734693877551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96312397.550000012</v>
      </c>
      <c r="J628" s="340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50604819.439999998</v>
      </c>
      <c r="K628" s="341">
        <f t="shared" ref="K628:K635" ca="1" si="97">IF(I628&gt;0,J628*100/I628,0)</f>
        <v>52.542373284528409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0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2812</v>
      </c>
      <c r="K629" s="341">
        <f t="shared" ca="1" si="97"/>
        <v>58.123191401405542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0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10119751.290000001</v>
      </c>
      <c r="K630" s="341">
        <f t="shared" ca="1" si="97"/>
        <v>9.0455004985186775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0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1812</v>
      </c>
      <c r="K631" s="341">
        <f t="shared" ca="1" si="97"/>
        <v>41.294439380127621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0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19733441.270000003</v>
      </c>
      <c r="K632" s="341">
        <f t="shared" ca="1" si="97"/>
        <v>25.811001520056902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0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2831</v>
      </c>
      <c r="K633" s="341">
        <f t="shared" ca="1" si="97"/>
        <v>44.751817894404049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0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38764000</v>
      </c>
      <c r="K634" s="341">
        <f t="shared" ca="1" si="97"/>
        <v>45.319459870228563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1109</v>
      </c>
      <c r="K635" s="486">
        <f t="shared" ca="1" si="97"/>
        <v>43.235867446393762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270145</v>
      </c>
      <c r="M636" s="510"/>
      <c r="N636" s="509">
        <f ca="1">SUM(N637:N638)</f>
        <v>19450</v>
      </c>
      <c r="O636" s="509">
        <f t="shared" ref="O636:O640" ca="1" si="98">+IF(L636&gt;0,N636*100/L636,0)</f>
        <v>7.1998371245072095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8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270145</v>
      </c>
      <c r="M638" s="520"/>
      <c r="N638" s="521">
        <f ca="1">SUM(N639:N640)</f>
        <v>19450</v>
      </c>
      <c r="O638" s="521">
        <f t="shared" ca="1" si="98"/>
        <v>7.1998371245072095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8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270145</v>
      </c>
      <c r="M640" s="520"/>
      <c r="N640" s="521">
        <f ca="1">SUM(N641:N644)</f>
        <v>19450</v>
      </c>
      <c r="O640" s="521">
        <f t="shared" ca="1" si="98"/>
        <v>7.1998371245072095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5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6">
        <f t="shared" ref="K648:K651" ca="1" si="99">IF(I648&gt;0,J648*100/I648,0)</f>
        <v>0</v>
      </c>
      <c r="L648" s="521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0"/>
      <c r="N648" s="537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6">
        <f t="shared" ref="O648:O651" ca="1" si="100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5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6">
        <f t="shared" ca="1" si="99"/>
        <v>0</v>
      </c>
      <c r="L649" s="521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0"/>
      <c r="N649" s="537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6">
        <f t="shared" ca="1" si="100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5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28.38</v>
      </c>
      <c r="K650" s="536">
        <f t="shared" ca="1" si="99"/>
        <v>1.4376899696048633</v>
      </c>
      <c r="L650" s="521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0"/>
      <c r="N650" s="537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6">
        <f t="shared" ca="1" si="100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5">
        <f ca="1">J657+J660</f>
        <v>558.20000000000005</v>
      </c>
      <c r="K651" s="536">
        <f t="shared" ca="1" si="99"/>
        <v>31.097493036211702</v>
      </c>
      <c r="L651" s="521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0"/>
      <c r="N651" s="537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1600</v>
      </c>
      <c r="O651" s="536">
        <f t="shared" ca="1" si="100"/>
        <v>3.5654596100278551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23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558.20000000000005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27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29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558.20000000000005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28</v>
      </c>
      <c r="K661" s="536"/>
      <c r="L661" s="521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0"/>
      <c r="N661" s="537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17850</v>
      </c>
      <c r="O661" s="536">
        <f ca="1">IF(L661&gt;0,N661*100/L661,0)</f>
        <v>10.683504907828585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29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5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485.51</v>
      </c>
      <c r="K663" s="536">
        <f ca="1">IF(I663&gt;0,J663*100/I663,0)</f>
        <v>11.623413933445056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5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3</v>
      </c>
      <c r="K665" s="536">
        <f ca="1">IF(I665&gt;0,J665*100/I665,0)</f>
        <v>4.0540540540540544</v>
      </c>
      <c r="L665" s="521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0"/>
      <c r="N665" s="537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3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74.06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5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6">
        <f ca="1">IF(I668&gt;0,J668*100/I668,0)</f>
        <v>0</v>
      </c>
      <c r="L668" s="521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0"/>
      <c r="N668" s="537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5">
        <f ca="1">J674+J677</f>
        <v>0</v>
      </c>
      <c r="K671" s="536">
        <f ca="1">IF(I671&gt;0,J671*100/I671,0)</f>
        <v>0</v>
      </c>
      <c r="L671" s="521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0"/>
      <c r="N671" s="537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M611" sqref="M61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276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3537427</v>
      </c>
      <c r="N8" s="23">
        <f t="shared" ca="1" si="0"/>
        <v>3345857.14</v>
      </c>
      <c r="O8" s="22">
        <f t="shared" ref="O8:O16" ca="1" si="1">IF(L8&gt;0,N8*100/L8,0)</f>
        <v>47.912476807065573</v>
      </c>
      <c r="P8" s="22">
        <f t="shared" ref="P8:P16" ca="1" si="2">IF(M8&gt;0,N8*100/M8,0)</f>
        <v>94.584485842393349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3537427</v>
      </c>
      <c r="N10" s="30">
        <f t="shared" ca="1" si="4"/>
        <v>3345857.14</v>
      </c>
      <c r="O10" s="29">
        <f t="shared" ca="1" si="1"/>
        <v>47.912476807065573</v>
      </c>
      <c r="P10" s="29">
        <f t="shared" ca="1" si="2"/>
        <v>94.584485842393349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3462427</v>
      </c>
      <c r="N12" s="39">
        <f t="shared" ca="1" si="6"/>
        <v>3270857.14</v>
      </c>
      <c r="O12" s="39">
        <f t="shared" ca="1" si="1"/>
        <v>47.346985764451269</v>
      </c>
      <c r="P12" s="39">
        <f t="shared" ca="1" si="2"/>
        <v>94.467179813466103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724771.69</v>
      </c>
      <c r="O14" s="39">
        <f t="shared" ca="1" si="1"/>
        <v>15.393918315166681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3537427</v>
      </c>
      <c r="N18" s="23">
        <f t="shared" ca="1" si="11"/>
        <v>2621085.4500000002</v>
      </c>
      <c r="O18" s="22">
        <f t="shared" ref="O18:O20" ca="1" si="12">IF(L18&gt;0,N18*100/L18,0)</f>
        <v>61.80012519952939</v>
      </c>
      <c r="P18" s="22">
        <f t="shared" ref="P18:P26" ca="1" si="13">IF(M18&gt;0,N18*100/M18,0)</f>
        <v>74.095817383652019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3537427</v>
      </c>
      <c r="N20" s="30">
        <f t="shared" ca="1" si="15"/>
        <v>2621085.4500000002</v>
      </c>
      <c r="O20" s="29">
        <f t="shared" ca="1" si="12"/>
        <v>61.80012519952939</v>
      </c>
      <c r="P20" s="29">
        <f t="shared" ca="1" si="13"/>
        <v>74.095817383652019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3462427</v>
      </c>
      <c r="N22" s="39">
        <f t="shared" ca="1" si="18"/>
        <v>2546085.4500000002</v>
      </c>
      <c r="O22" s="39">
        <f t="shared" ca="1" si="17"/>
        <v>61.112455385324388</v>
      </c>
      <c r="P22" s="39">
        <f t="shared" ca="1" si="13"/>
        <v>73.534704125170009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724771.69</v>
      </c>
      <c r="O28" s="22">
        <f t="shared" ref="O28:O30" ca="1" si="24">IF(L28&gt;0,N28*100/L28,0)</f>
        <v>26.431851990434854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724771.69</v>
      </c>
      <c r="O30" s="29">
        <f t="shared" ca="1" si="24"/>
        <v>26.431851990434854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724771.69</v>
      </c>
      <c r="O32" s="39">
        <f t="shared" ca="1" si="29"/>
        <v>26.431851990434854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724771.69</v>
      </c>
      <c r="O34" s="39">
        <f t="shared" ca="1" si="29"/>
        <v>26.431851990434854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3537427</v>
      </c>
      <c r="N37" s="55">
        <f t="shared" ca="1" si="33"/>
        <v>2621085.4500000002</v>
      </c>
      <c r="O37" s="56">
        <f t="shared" ca="1" si="29"/>
        <v>61.80012519952939</v>
      </c>
      <c r="P37" s="56">
        <f t="shared" ca="1" si="25"/>
        <v>74.095817383652019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682746.75</v>
      </c>
      <c r="O41" s="78">
        <f t="shared" ref="O41:O43" ca="1" si="35">IF(L41&gt;0,N41*100/L41,0)</f>
        <v>65.768880647336474</v>
      </c>
      <c r="P41" s="78">
        <f t="shared" ref="P41:P43" ca="1" si="36">IF(M41&gt;0,N41*100/M41,0)</f>
        <v>87.689025173388131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682746.75</v>
      </c>
      <c r="O43" s="78">
        <f t="shared" ca="1" si="35"/>
        <v>65.768880647336474</v>
      </c>
      <c r="P43" s="78">
        <f t="shared" ca="1" si="36"/>
        <v>87.689025173388131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IFERROR(__xludf.DUMMYFUNCTION("IMPORTRANGE(""https://docs.google.com/spreadsheets/d/1Yj_ptqi66GCucihVvJfMjLAmec39IyEx_6qawtMGysU/edit?usp=sharing"",""สบก!R28"")"),682746.75)</f>
        <v>682746.75</v>
      </c>
      <c r="O45" s="39">
        <f ca="1">IF(L45&gt;0,N45*100/L45,0)</f>
        <v>65.768880647336474</v>
      </c>
      <c r="P45" s="39">
        <f ca="1">IF(M45&gt;0,N45*100/M45,0)</f>
        <v>87.689025173388131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318403.3</v>
      </c>
      <c r="O53" s="120">
        <f t="shared" ref="O53:O55" ca="1" si="40">IF(L53&gt;0,N53*100/L53,0)</f>
        <v>79.600825</v>
      </c>
      <c r="P53" s="120">
        <f t="shared" ref="P53:P55" ca="1" si="41">IF(M53&gt;0,N53*100/M53,0)</f>
        <v>96.837397582739769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318403.3</v>
      </c>
      <c r="O55" s="120">
        <f t="shared" ca="1" si="40"/>
        <v>79.600825</v>
      </c>
      <c r="P55" s="120">
        <f t="shared" ca="1" si="41"/>
        <v>96.837397582739769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IFERROR(__xludf.DUMMYFUNCTION("IMPORTRANGE(""https://docs.google.com/spreadsheets/d/1Yj_ptqi66GCucihVvJfMjLAmec39IyEx_6qawtMGysU/edit?usp=sharing"",""สบก!AA28"")"),318403.3)</f>
        <v>318403.3</v>
      </c>
      <c r="O57" s="39">
        <f ca="1">IF(L57&gt;0,N57*100/L57,0)</f>
        <v>79.600825</v>
      </c>
      <c r="P57" s="39">
        <f ca="1">IF(M57&gt;0,N57*100/M57,0)</f>
        <v>96.837397582739769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1523980</v>
      </c>
      <c r="N66" s="152">
        <f t="shared" ca="1" si="45"/>
        <v>913339.4</v>
      </c>
      <c r="O66" s="151">
        <f t="shared" ref="O66:O68" ca="1" si="46">IF(L66&gt;0,N66*100/L66,0)</f>
        <v>53.518071018399155</v>
      </c>
      <c r="P66" s="151">
        <f t="shared" ref="P66:P68" ca="1" si="47">IF(M66&gt;0,N66*100/M66,0)</f>
        <v>59.931193322747021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1523980</v>
      </c>
      <c r="N68" s="88">
        <f t="shared" ca="1" si="49"/>
        <v>913339.4</v>
      </c>
      <c r="O68" s="156">
        <f t="shared" ca="1" si="46"/>
        <v>53.518071018399155</v>
      </c>
      <c r="P68" s="156">
        <f t="shared" ca="1" si="47"/>
        <v>59.931193322747021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IFERROR(__xludf.DUMMYFUNCTION("IMPORTRANGE(""https://docs.google.com/spreadsheets/d/1Yj_ptqi66GCucihVvJfMjLAmec39IyEx_6qawtMGysU/edit?usp=sharing"",""สบก!AI28"")"),1463980)</f>
        <v>1463980</v>
      </c>
      <c r="N70" s="168">
        <f ca="1">IFERROR(__xludf.DUMMYFUNCTION("IMPORTRANGE(""https://docs.google.com/spreadsheets/d/1Yj_ptqi66GCucihVvJfMjLAmec39IyEx_6qawtMGysU/edit?usp=sharing"",""สบก!AJ28"")"),853339.4)</f>
        <v>853339.4</v>
      </c>
      <c r="O70" s="168">
        <f ca="1">IF(L70&gt;0,N70*100/L70,0)</f>
        <v>51.8243289201992</v>
      </c>
      <c r="P70" s="168">
        <f ca="1">IF(M70&gt;0,N70*100/M70,0)</f>
        <v>58.289006680419135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IFERROR(__xludf.DUMMYFUNCTION("IMPORTRANGE(""https://docs.google.com/spreadsheets/d/11923uPwbBZFjjGgGUA6NLw09EwE0CqkOc4q9oUmW1yo/edit?usp=sharing"",""พิษณุโลก!I28"")"),0)</f>
        <v>0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IFERROR(__xludf.DUMMYFUNCTION("IMPORTRANGE(""https://docs.google.com/spreadsheets/d/11923uPwbBZFjjGgGUA6NLw09EwE0CqkOc4q9oUmW1yo/edit?usp=sharing"",""พิษณุโลก!J50"")"),0)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277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IFERROR(__xludf.DUMMYFUNCTION("IMPORTRANGE(""https://docs.google.com/spreadsheets/d/11923uPwbBZFjjGgGUA6NLw09EwE0CqkOc4q9oUmW1yo/edit?usp=sharing"",""พิษณุโลก!J65"")"),0)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IFERROR(__xludf.DUMMYFUNCTION("IMPORTRANGE(""https://docs.google.com/spreadsheets/d/11923uPwbBZFjjGgGUA6NLw09EwE0CqkOc4q9oUmW1yo/edit?usp=sharing"",""พิษณุโลก!I68"")"),15)</f>
        <v>15</v>
      </c>
      <c r="J138" s="266">
        <f ca="1">IFERROR(__xludf.DUMMYFUNCTION("IMPORTRANGE(""https://docs.google.com/spreadsheets/d/11923uPwbBZFjjGgGUA6NLw09EwE0CqkOc4q9oUmW1yo/edit?usp=sharing"",""พิษณุโลก!J68"")"),15)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316225</v>
      </c>
      <c r="N140" s="152">
        <f t="shared" ca="1" si="64"/>
        <v>198345.55</v>
      </c>
      <c r="O140" s="151">
        <f t="shared" ref="O140:O142" ca="1" si="65">IF(L140&gt;0,N140*100/L140,0)</f>
        <v>56.995847701149422</v>
      </c>
      <c r="P140" s="151">
        <f t="shared" ref="P140:P142" ca="1" si="66">IF(M140&gt;0,N140*100/M140,0)</f>
        <v>62.722918807810892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316225</v>
      </c>
      <c r="N142" s="88">
        <f t="shared" ca="1" si="68"/>
        <v>198345.55</v>
      </c>
      <c r="O142" s="156">
        <f t="shared" ca="1" si="65"/>
        <v>56.995847701149422</v>
      </c>
      <c r="P142" s="156">
        <f t="shared" ca="1" si="66"/>
        <v>62.722918807810892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IFERROR(__xludf.DUMMYFUNCTION("IMPORTRANGE(""https://docs.google.com/spreadsheets/d/1Yj_ptqi66GCucihVvJfMjLAmec39IyEx_6qawtMGysU/edit?usp=sharing"",""สบก!BJ28"")"),316225)</f>
        <v>316225</v>
      </c>
      <c r="N144" s="168">
        <f ca="1">IFERROR(__xludf.DUMMYFUNCTION("IMPORTRANGE(""https://docs.google.com/spreadsheets/d/1Yj_ptqi66GCucihVvJfMjLAmec39IyEx_6qawtMGysU/edit?usp=sharing"",""สบก!BK28"")"),198345.55)</f>
        <v>198345.55</v>
      </c>
      <c r="O144" s="168">
        <f ca="1">IF(L144&gt;0,N144*100/L144,0)</f>
        <v>56.995847701149422</v>
      </c>
      <c r="P144" s="168">
        <f ca="1">IF(M144&gt;0,N144*100/M144,0)</f>
        <v>62.722918807810892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IFERROR(__xludf.DUMMYFUNCTION("IMPORTRANGE(""https://docs.google.com/spreadsheets/d/11923uPwbBZFjjGgGUA6NLw09EwE0CqkOc4q9oUmW1yo/edit?usp=sharing"",""พิษณุโลก!I74"")"),4)</f>
        <v>4</v>
      </c>
      <c r="J149" s="274">
        <f ca="1">IFERROR(__xludf.DUMMYFUNCTION("IMPORTRANGE(""https://docs.google.com/spreadsheets/d/11923uPwbBZFjjGgGUA6NLw09EwE0CqkOc4q9oUmW1yo/edit?usp=sharing"",""พิษณุโลก!J74"")"),2)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IFERROR(__xludf.DUMMYFUNCTION("IMPORTRANGE(""https://docs.google.com/spreadsheets/d/11923uPwbBZFjjGgGUA6NLw09EwE0CqkOc4q9oUmW1yo/edit?usp=sharing"",""พิษณุโลก!I89"")"),3)</f>
        <v>3</v>
      </c>
      <c r="J164" s="283">
        <f ca="1">IFERROR(__xludf.DUMMYFUNCTION("IMPORTRANGE(""https://docs.google.com/spreadsheets/d/11923uPwbBZFjjGgGUA6NLw09EwE0CqkOc4q9oUmW1yo/edit?usp=sharing"",""พิษณุโลก!J89"")"),3)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IFERROR(__xludf.DUMMYFUNCTION("IMPORTRANGE(""https://docs.google.com/spreadsheets/d/11923uPwbBZFjjGgGUA6NLw09EwE0CqkOc4q9oUmW1yo/edit?usp=sharing"",""พิษณุโลก!I101"")"),0)</f>
        <v>0</v>
      </c>
      <c r="J176" s="283">
        <f ca="1">IFERROR(__xludf.DUMMYFUNCTION("IMPORTRANGE(""https://docs.google.com/spreadsheets/d/11923uPwbBZFjjGgGUA6NLw09EwE0CqkOc4q9oUmW1yo/edit?usp=sharing"",""พิษณุโลก!J101"")"),0)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IFERROR(__xludf.DUMMYFUNCTION("IMPORTRANGE(""https://docs.google.com/spreadsheets/d/11923uPwbBZFjjGgGUA6NLw09EwE0CqkOc4q9oUmW1yo/edit?usp=sharing"",""พิษณุโลก!J113"")"),0)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IFERROR(__xludf.DUMMYFUNCTION("IMPORTRANGE(""https://docs.google.com/spreadsheets/d/11923uPwbBZFjjGgGUA6NLw09EwE0CqkOc4q9oUmW1yo/edit?usp=sharing"",""พิษณุโลก!I114"")"),50000)</f>
        <v>50000</v>
      </c>
      <c r="J189" s="283">
        <f ca="1">IFERROR(__xludf.DUMMYFUNCTION("IMPORTRANGE(""https://docs.google.com/spreadsheets/d/11923uPwbBZFjjGgGUA6NLw09EwE0CqkOc4q9oUmW1yo/edit?usp=sharing"",""พิษณุโลก!J114"")"),0)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IFERROR(__xludf.DUMMYFUNCTION("IMPORTRANGE(""https://docs.google.com/spreadsheets/d/11923uPwbBZFjjGgGUA6NLw09EwE0CqkOc4q9oUmW1yo/edit?usp=sharing"",""พิษณุโลก!J128"")"),0)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IFERROR(__xludf.DUMMYFUNCTION("IMPORTRANGE(""https://docs.google.com/spreadsheets/d/11923uPwbBZFjjGgGUA6NLw09EwE0CqkOc4q9oUmW1yo/edit?usp=sharing"",""พิษณุโลก!I129"")"),0)</f>
        <v>0</v>
      </c>
      <c r="J204" s="283">
        <f ca="1">IFERROR(__xludf.DUMMYFUNCTION("IMPORTRANGE(""https://docs.google.com/spreadsheets/d/11923uPwbBZFjjGgGUA6NLw09EwE0CqkOc4q9oUmW1yo/edit?usp=sharing"",""พิษณุโลก!J129"")"),0)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IFERROR(__xludf.DUMMYFUNCTION("IMPORTRANGE(""https://docs.google.com/spreadsheets/d/11923uPwbBZFjjGgGUA6NLw09EwE0CqkOc4q9oUmW1yo/edit?usp=sharing"",""พิษณุโลก!J143"")"),0)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IFERROR(__xludf.DUMMYFUNCTION("IMPORTRANGE(""https://docs.google.com/spreadsheets/d/11923uPwbBZFjjGgGUA6NLw09EwE0CqkOc4q9oUmW1yo/edit?usp=sharing"",""พิษณุโลก!I144"")"),0)</f>
        <v>0</v>
      </c>
      <c r="J219" s="266">
        <f ca="1">IFERROR(__xludf.DUMMYFUNCTION("IMPORTRANGE(""https://docs.google.com/spreadsheets/d/11923uPwbBZFjjGgGUA6NLw09EwE0CqkOc4q9oUmW1yo/edit?usp=sharing"",""พิษณุโลก!J144"")"),0)</f>
        <v>0</v>
      </c>
      <c r="K219" s="267">
        <f ca="1">IF(I219&gt;0,J219*100/I219,0)</f>
        <v>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IFERROR(__xludf.DUMMYFUNCTION("IMPORTRANGE(""https://docs.google.com/spreadsheets/d/11923uPwbBZFjjGgGUA6NLw09EwE0CqkOc4q9oUmW1yo/edit?usp=sharing"",""พิษณุโลก!I149"")"),0)</f>
        <v>0</v>
      </c>
      <c r="J229" s="266">
        <f ca="1">IFERROR(__xludf.DUMMYFUNCTION("IMPORTRANGE(""https://docs.google.com/spreadsheets/d/11923uPwbBZFjjGgGUA6NLw09EwE0CqkOc4q9oUmW1yo/edit?usp=sharing"",""พิษณุโลก!J149"")"),0)</f>
        <v>0</v>
      </c>
      <c r="K229" s="267">
        <f ca="1">IF(I229&gt;0,J229*100/I229,0)</f>
        <v>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IFERROR(__xludf.DUMMYFUNCTION("IMPORTRANGE(""https://docs.google.com/spreadsheets/d/11923uPwbBZFjjGgGUA6NLw09EwE0CqkOc4q9oUmW1yo/edit?usp=sharing"",""พิษณุโลก!I158"")"),0)</f>
        <v>0</v>
      </c>
      <c r="J238" s="266">
        <f ca="1">IFERROR(__xludf.DUMMYFUNCTION("IMPORTRANGE(""https://docs.google.com/spreadsheets/d/11923uPwbBZFjjGgGUA6NLw09EwE0CqkOc4q9oUmW1yo/edit?usp=sharing"",""พิษณุโลก!J158"")"),0)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IFERROR(__xludf.DUMMYFUNCTION("IMPORTRANGE(""https://docs.google.com/spreadsheets/d/11923uPwbBZFjjGgGUA6NLw09EwE0CqkOc4q9oUmW1yo/edit?usp=sharing"",""พิษณุโลก!J166"")"),0)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IFERROR(__xludf.DUMMYFUNCTION("IMPORTRANGE(""https://docs.google.com/spreadsheets/d/11923uPwbBZFjjGgGUA6NLw09EwE0CqkOc4q9oUmW1yo/edit?usp=sharing"",""พิษณุโลก!I169"")"),0)</f>
        <v>0</v>
      </c>
      <c r="J249" s="315">
        <f ca="1">IFERROR(__xludf.DUMMYFUNCTION("IMPORTRANGE(""https://docs.google.com/spreadsheets/d/11923uPwbBZFjjGgGUA6NLw09EwE0CqkOc4q9oUmW1yo/edit?usp=sharing"",""พิษณุโลก!J169"")"),0)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IFERROR(__xludf.DUMMYFUNCTION("IMPORTRANGE(""https://docs.google.com/spreadsheets/d/11923uPwbBZFjjGgGUA6NLw09EwE0CqkOc4q9oUmW1yo/edit?usp=sharing"",""พิษณุโลก!J184"")"),0)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IFERROR(__xludf.DUMMYFUNCTION("IMPORTRANGE(""https://docs.google.com/spreadsheets/d/11923uPwbBZFjjGgGUA6NLw09EwE0CqkOc4q9oUmW1yo/edit?usp=sharing"",""พิษณุโลก!I185"")"),15)</f>
        <v>15</v>
      </c>
      <c r="J270" s="315">
        <f ca="1">IFERROR(__xludf.DUMMYFUNCTION("IMPORTRANGE(""https://docs.google.com/spreadsheets/d/11923uPwbBZFjjGgGUA6NLw09EwE0CqkOc4q9oUmW1yo/edit?usp=sharing"",""พิษณุโลก!J185"")"),15)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IFERROR(__xludf.DUMMYFUNCTION("IMPORTRANGE(""https://docs.google.com/spreadsheets/d/11923uPwbBZFjjGgGUA6NLw09EwE0CqkOc4q9oUmW1yo/edit?usp=sharing"",""พิษณุโลก!I199"")"),0)</f>
        <v>0</v>
      </c>
      <c r="J289" s="315">
        <f ca="1">IFERROR(__xludf.DUMMYFUNCTION("IMPORTRANGE(""https://docs.google.com/spreadsheets/d/11923uPwbBZFjjGgGUA6NLw09EwE0CqkOc4q9oUmW1yo/edit?usp=sharing"",""พิษณุโลก!J199"")"),0)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IFERROR(__xludf.DUMMYFUNCTION("IMPORTRANGE(""https://docs.google.com/spreadsheets/d/11923uPwbBZFjjGgGUA6NLw09EwE0CqkOc4q9oUmW1yo/edit?usp=sharing"",""พิษณุโลก!J213"")"),0)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IFERROR(__xludf.DUMMYFUNCTION("IMPORTRANGE(""https://docs.google.com/spreadsheets/d/11923uPwbBZFjjGgGUA6NLw09EwE0CqkOc4q9oUmW1yo/edit?usp=sharing"",""พิษณุโลก!I214"")"),0)</f>
        <v>0</v>
      </c>
      <c r="J309" s="332">
        <f ca="1">IFERROR(__xludf.DUMMYFUNCTION("IMPORTRANGE(""https://docs.google.com/spreadsheets/d/11923uPwbBZFjjGgGUA6NLw09EwE0CqkOc4q9oUmW1yo/edit?usp=sharing"",""พิษณุโลก!J214"")"),0)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IFERROR(__xludf.DUMMYFUNCTION("IMPORTRANGE(""https://docs.google.com/spreadsheets/d/11923uPwbBZFjjGgGUA6NLw09EwE0CqkOc4q9oUmW1yo/edit?usp=sharing"",""พิษณุโลก!J226"")"),0)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IFERROR(__xludf.DUMMYFUNCTION("IMPORTRANGE(""https://docs.google.com/spreadsheets/d/11923uPwbBZFjjGgGUA6NLw09EwE0CqkOc4q9oUmW1yo/edit?usp=sharing"",""พิษณุโลก!I228"")"),220)</f>
        <v>220</v>
      </c>
      <c r="J328" s="338">
        <f ca="1">IFERROR(__xludf.DUMMYFUNCTION("IMPORTRANGE(""https://docs.google.com/spreadsheets/d/11923uPwbBZFjjGgGUA6NLw09EwE0CqkOc4q9oUmW1yo/edit?usp=sharing"",""พิษณุโลก!J228"")"),144)</f>
        <v>144</v>
      </c>
      <c r="K328" s="316">
        <f ca="1">IF(I328&gt;0,J328*100/I328,0)</f>
        <v>65.454545454545453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557570</v>
      </c>
      <c r="N329" s="152">
        <f t="shared" ca="1" si="98"/>
        <v>481930.45</v>
      </c>
      <c r="O329" s="151">
        <f t="shared" ref="O329:O331" ca="1" si="99">IF(L329&gt;0,N329*100/L329,0)</f>
        <v>69.509533699681242</v>
      </c>
      <c r="P329" s="151">
        <f t="shared" ref="P329:P331" ca="1" si="100">IF(M329&gt;0,N329*100/M329,0)</f>
        <v>86.434071058342454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557570</v>
      </c>
      <c r="N331" s="88">
        <f t="shared" ca="1" si="102"/>
        <v>481930.45</v>
      </c>
      <c r="O331" s="156">
        <f t="shared" ca="1" si="99"/>
        <v>69.509533699681242</v>
      </c>
      <c r="P331" s="156">
        <f t="shared" ca="1" si="100"/>
        <v>86.434071058342454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IFERROR(__xludf.DUMMYFUNCTION("IMPORTRANGE(""https://docs.google.com/spreadsheets/d/1Yj_ptqi66GCucihVvJfMjLAmec39IyEx_6qawtMGysU/edit?usp=sharing"",""สบก!DL28"")"),542570)</f>
        <v>542570</v>
      </c>
      <c r="N333" s="168">
        <f ca="1">IFERROR(__xludf.DUMMYFUNCTION("IMPORTRANGE(""https://docs.google.com/spreadsheets/d/1Yj_ptqi66GCucihVvJfMjLAmec39IyEx_6qawtMGysU/edit?usp=sharing"",""สบก!DM28"")"),466930.45)</f>
        <v>466930.45</v>
      </c>
      <c r="O333" s="168">
        <f ca="1">IF(L333&gt;0,N333*100/L333,0)</f>
        <v>68.835294030928893</v>
      </c>
      <c r="P333" s="168">
        <f ca="1">IF(M333&gt;0,N333*100/M333,0)</f>
        <v>86.059024641981679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IFERROR(__xludf.DUMMYFUNCTION("IMPORTRANGE(""https://docs.google.com/spreadsheets/d/11923uPwbBZFjjGgGUA6NLw09EwE0CqkOc4q9oUmW1yo/edit?usp=sharing"",""พิษณุโลก!J234"")"),213)</f>
        <v>213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IFERROR(__xludf.DUMMYFUNCTION("IMPORTRANGE(""https://docs.google.com/spreadsheets/d/11923uPwbBZFjjGgGUA6NLw09EwE0CqkOc4q9oUmW1yo/edit?usp=sharing"",""พิษณุโลก!J235"")"),2133.54)</f>
        <v>2133.54</v>
      </c>
      <c r="K340" s="341">
        <f t="shared" ca="1" si="103"/>
        <v>104.58529411764705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IFERROR(__xludf.DUMMYFUNCTION("IMPORTRANGE(""https://docs.google.com/spreadsheets/d/11923uPwbBZFjjGgGUA6NLw09EwE0CqkOc4q9oUmW1yo/edit?usp=sharing"",""พิษณุโลก!J236"")"),273)</f>
        <v>273</v>
      </c>
      <c r="K341" s="341">
        <f t="shared" ca="1" si="103"/>
        <v>124.09090909090909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IFERROR(__xludf.DUMMYFUNCTION("IMPORTRANGE(""https://docs.google.com/spreadsheets/d/11923uPwbBZFjjGgGUA6NLw09EwE0CqkOc4q9oUmW1yo/edit?usp=sharing"",""พิษณุโลก!J237"")"),3036.25)</f>
        <v>3036.25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IFERROR(__xludf.DUMMYFUNCTION("IMPORTRANGE(""https://docs.google.com/spreadsheets/d/11923uPwbBZFjjGgGUA6NLw09EwE0CqkOc4q9oUmW1yo/edit?usp=sharing"",""พิษณุโลก!J238"")"),14)</f>
        <v>14</v>
      </c>
      <c r="K343" s="341">
        <f t="shared" ca="1" si="103"/>
        <v>6.3636363636363633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IFERROR(__xludf.DUMMYFUNCTION("IMPORTRANGE(""https://docs.google.com/spreadsheets/d/11923uPwbBZFjjGgGUA6NLw09EwE0CqkOc4q9oUmW1yo/edit?usp=sharing"",""พิษณุโลก!J239"")"),94.01)</f>
        <v>94.01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IFERROR(__xludf.DUMMYFUNCTION("IMPORTRANGE(""https://docs.google.com/spreadsheets/d/11923uPwbBZFjjGgGUA6NLw09EwE0CqkOc4q9oUmW1yo/edit?usp=sharing"",""พิษณุโลก!J240"")"),144)</f>
        <v>144</v>
      </c>
      <c r="K345" s="341">
        <f t="shared" ca="1" si="103"/>
        <v>65.454545454545453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IFERROR(__xludf.DUMMYFUNCTION("IMPORTRANGE(""https://docs.google.com/spreadsheets/d/11923uPwbBZFjjGgGUA6NLw09EwE0CqkOc4q9oUmW1yo/edit?usp=sharing"",""พิษณุโลก!J241"")"),1520.52)</f>
        <v>1520.52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IFERROR(__xludf.DUMMYFUNCTION("IMPORTRANGE(""https://docs.google.com/spreadsheets/d/11923uPwbBZFjjGgGUA6NLw09EwE0CqkOc4q9oUmW1yo/edit?usp=sharing"",""พิษณุโลก!M242"")"),724771.69)</f>
        <v>724771.69</v>
      </c>
      <c r="O347" s="357">
        <f ca="1">+IF(L347&gt;0,N347*100/L347,0)</f>
        <v>26.431851990434854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IFERROR(__xludf.DUMMYFUNCTION("IMPORTRANGE(""https://docs.google.com/spreadsheets/d/11923uPwbBZFjjGgGUA6NLw09EwE0CqkOc4q9oUmW1yo/edit?usp=sharing"",""พิษณุโลก!M275"")"),225320.09)</f>
        <v>225320.09</v>
      </c>
      <c r="O380" s="372">
        <f ca="1">+IF(L380&gt;0,N380*100/L380,0)</f>
        <v>21.907215221872203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IFERROR(__xludf.DUMMYFUNCTION("IMPORTRANGE(""https://docs.google.com/spreadsheets/d/11923uPwbBZFjjGgGUA6NLw09EwE0CqkOc4q9oUmW1yo/edit?usp=sharing"",""พิษณุโลก!M278"")"),225320.09)</f>
        <v>225320.09</v>
      </c>
      <c r="O383" s="165">
        <f t="shared" ca="1" si="109"/>
        <v>21.907215221872203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IFERROR(__xludf.DUMMYFUNCTION("IMPORTRANGE(""https://docs.google.com/spreadsheets/d/11923uPwbBZFjjGgGUA6NLw09EwE0CqkOc4q9oUmW1yo/edit?usp=sharing"",""พิษณุโลก!M280"")"),225320.09)</f>
        <v>225320.09</v>
      </c>
      <c r="O385" s="168">
        <f t="shared" ca="1" si="109"/>
        <v>21.907215221872203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IFERROR(__xludf.DUMMYFUNCTION("IMPORTRANGE(""https://docs.google.com/spreadsheets/d/11923uPwbBZFjjGgGUA6NLw09EwE0CqkOc4q9oUmW1yo/edit?usp=sharing"",""พิษณุโลก!M283"")"),64900.09)</f>
        <v>64900.09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IFERROR(__xludf.DUMMYFUNCTION("IMPORTRANGE(""https://docs.google.com/spreadsheets/d/11923uPwbBZFjjGgGUA6NLw09EwE0CqkOc4q9oUmW1yo/edit?usp=sharing"",""พิษณุโลก!M284"")"),5400)</f>
        <v>5400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IFERROR(__xludf.DUMMYFUNCTION("IMPORTRANGE(""https://docs.google.com/spreadsheets/d/11923uPwbBZFjjGgGUA6NLw09EwE0CqkOc4q9oUmW1yo/edit?usp=sharing"",""พิษณุโลก!M296"")"),91016)</f>
        <v>91016</v>
      </c>
      <c r="O401" s="372">
        <f ca="1">+IF(L401&gt;0,N401*100/L401,0)</f>
        <v>36.071655041217504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IFERROR(__xludf.DUMMYFUNCTION("IMPORTRANGE(""https://docs.google.com/spreadsheets/d/11923uPwbBZFjjGgGUA6NLw09EwE0CqkOc4q9oUmW1yo/edit?usp=sharing"",""พิษณุโลก!M299"")"),91016)</f>
        <v>91016</v>
      </c>
      <c r="O404" s="168">
        <f t="shared" ca="1" si="112"/>
        <v>36.071655041217504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IFERROR(__xludf.DUMMYFUNCTION("IMPORTRANGE(""https://docs.google.com/spreadsheets/d/11923uPwbBZFjjGgGUA6NLw09EwE0CqkOc4q9oUmW1yo/edit?usp=sharing"",""พิษณุโลก!M301"")"),91016)</f>
        <v>91016</v>
      </c>
      <c r="O406" s="168">
        <f t="shared" ca="1" si="112"/>
        <v>36.071655041217504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IFERROR(__xludf.DUMMYFUNCTION("IMPORTRANGE(""https://docs.google.com/spreadsheets/d/11923uPwbBZFjjGgGUA6NLw09EwE0CqkOc4q9oUmW1yo/edit?usp=sharing"",""พิษณุโลก!M302"")"),90276)</f>
        <v>90276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IFERROR(__xludf.DUMMYFUNCTION("IMPORTRANGE(""https://docs.google.com/spreadsheets/d/11923uPwbBZFjjGgGUA6NLw09EwE0CqkOc4q9oUmW1yo/edit?usp=sharing"",""พิษณุโลก!M305"")"),740)</f>
        <v>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IFERROR(__xludf.DUMMYFUNCTION("IMPORTRANGE(""https://docs.google.com/spreadsheets/d/11923uPwbBZFjjGgGUA6NLw09EwE0CqkOc4q9oUmW1yo/edit?usp=sharing"",""พิษณุโลก!M330"")"),15915)</f>
        <v>15915</v>
      </c>
      <c r="O435" s="411">
        <f t="shared" ref="O435:O439" ca="1" si="114">+IF(L435&gt;0,N435*100/L435,0)</f>
        <v>15.914999999999999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IFERROR(__xludf.DUMMYFUNCTION("IMPORTRANGE(""https://docs.google.com/spreadsheets/d/11923uPwbBZFjjGgGUA6NLw09EwE0CqkOc4q9oUmW1yo/edit?usp=sharing"",""พิษณุโลก!M332"")"),15915)</f>
        <v>15915</v>
      </c>
      <c r="O437" s="168">
        <f t="shared" ca="1" si="114"/>
        <v>15.914999999999999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IFERROR(__xludf.DUMMYFUNCTION("IMPORTRANGE(""https://docs.google.com/spreadsheets/d/11923uPwbBZFjjGgGUA6NLw09EwE0CqkOc4q9oUmW1yo/edit?usp=sharing"",""พิษณุโลก!M334"")"),15915)</f>
        <v>15915</v>
      </c>
      <c r="O439" s="168">
        <f t="shared" ca="1" si="114"/>
        <v>15.914999999999999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IFERROR(__xludf.DUMMYFUNCTION("IMPORTRANGE(""https://docs.google.com/spreadsheets/d/11923uPwbBZFjjGgGUA6NLw09EwE0CqkOc4q9oUmW1yo/edit?usp=sharing"",""พิษณุโลก!M338"")"),9055)</f>
        <v>9055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IFERROR(__xludf.DUMMYFUNCTION("IMPORTRANGE(""https://docs.google.com/spreadsheets/d/11923uPwbBZFjjGgGUA6NLw09EwE0CqkOc4q9oUmW1yo/edit?usp=sharing"",""พิษณุโลก!M350"")"),152604.58)</f>
        <v>152604.57999999999</v>
      </c>
      <c r="O455" s="372">
        <f t="shared" ref="O455:O459" ca="1" si="116">+IF(L455&gt;0,N455*100/L455,0)</f>
        <v>29.560495501167079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IFERROR(__xludf.DUMMYFUNCTION("IMPORTRANGE(""https://docs.google.com/spreadsheets/d/11923uPwbBZFjjGgGUA6NLw09EwE0CqkOc4q9oUmW1yo/edit?usp=sharing"",""พิษณุโลก!M352"")"),152604.58)</f>
        <v>152604.57999999999</v>
      </c>
      <c r="O457" s="168">
        <f t="shared" ca="1" si="116"/>
        <v>29.560495501167079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IFERROR(__xludf.DUMMYFUNCTION("IMPORTRANGE(""https://docs.google.com/spreadsheets/d/11923uPwbBZFjjGgGUA6NLw09EwE0CqkOc4q9oUmW1yo/edit?usp=sharing"",""พิษณุโลก!M354"")"),152604.58)</f>
        <v>152604.57999999999</v>
      </c>
      <c r="O459" s="168">
        <f t="shared" ca="1" si="116"/>
        <v>29.560495501167079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IFERROR(__xludf.DUMMYFUNCTION("IMPORTRANGE(""https://docs.google.com/spreadsheets/d/11923uPwbBZFjjGgGUA6NLw09EwE0CqkOc4q9oUmW1yo/edit?usp=sharing"",""พิษณุโลก!M357"")"),64178.58)</f>
        <v>64178.58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IFERROR(__xludf.DUMMYFUNCTION("IMPORTRANGE(""https://docs.google.com/spreadsheets/d/11923uPwbBZFjjGgGUA6NLw09EwE0CqkOc4q9oUmW1yo/edit?usp=sharing"",""พิษณุโลก!M358"")"),88426)</f>
        <v>88426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IFERROR(__xludf.DUMMYFUNCTION("IMPORTRANGE(""https://docs.google.com/spreadsheets/d/11923uPwbBZFjjGgGUA6NLw09EwE0CqkOc4q9oUmW1yo/edit?usp=sharing"",""พิษณุโลก!I359"")"),63132)</f>
        <v>63132</v>
      </c>
      <c r="J464" s="266">
        <f ca="1">IFERROR(__xludf.DUMMYFUNCTION("IMPORTRANGE(""https://docs.google.com/spreadsheets/d/11923uPwbBZFjjGgGUA6NLw09EwE0CqkOc4q9oUmW1yo/edit?usp=sharing"",""พิษณุโลก!J359"")"),0)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IFERROR(__xludf.DUMMYFUNCTION("IMPORTRANGE(""https://docs.google.com/spreadsheets/d/11923uPwbBZFjjGgGUA6NLw09EwE0CqkOc4q9oUmW1yo/edit?usp=sharing"",""พิษณุโลก!J392"")"),1025)</f>
        <v>1025</v>
      </c>
      <c r="K497" s="444">
        <f t="shared" ca="1" si="117"/>
        <v>57.779030439684327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IFERROR(__xludf.DUMMYFUNCTION("IMPORTRANGE(""https://docs.google.com/spreadsheets/d/11923uPwbBZFjjGgGUA6NLw09EwE0CqkOc4q9oUmW1yo/edit?usp=sharing"",""พิษณุโลก!J393"")"),1025)</f>
        <v>1025</v>
      </c>
      <c r="K498" s="201">
        <f t="shared" ca="1" si="117"/>
        <v>57.779030439684327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IFERROR(__xludf.DUMMYFUNCTION("IMPORTRANGE(""https://docs.google.com/spreadsheets/d/11923uPwbBZFjjGgGUA6NLw09EwE0CqkOc4q9oUmW1yo/edit?usp=sharing"",""พิษณุโลก!J394"")"),64)</f>
        <v>64</v>
      </c>
      <c r="K499" s="201">
        <f t="shared" ca="1" si="117"/>
        <v>60.377358490566039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IFERROR(__xludf.DUMMYFUNCTION("IMPORTRANGE(""https://docs.google.com/spreadsheets/d/11923uPwbBZFjjGgGUA6NLw09EwE0CqkOc4q9oUmW1yo/edit?usp=sharing"",""พิษณุโลก!J395"")"),919)</f>
        <v>919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IFERROR(__xludf.DUMMYFUNCTION("IMPORTRANGE(""https://docs.google.com/spreadsheets/d/11923uPwbBZFjjGgGUA6NLw09EwE0CqkOc4q9oUmW1yo/edit?usp=sharing"",""พิษณุโลก!J396"")"),60)</f>
        <v>60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IFERROR(__xludf.DUMMYFUNCTION("IMPORTRANGE(""https://docs.google.com/spreadsheets/d/11923uPwbBZFjjGgGUA6NLw09EwE0CqkOc4q9oUmW1yo/edit?usp=sharing"",""พิษณุโลก!J397"")"),919)</f>
        <v>919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IFERROR(__xludf.DUMMYFUNCTION("IMPORTRANGE(""https://docs.google.com/spreadsheets/d/11923uPwbBZFjjGgGUA6NLw09EwE0CqkOc4q9oUmW1yo/edit?usp=sharing"",""พิษณุโลก!J398"")"),60)</f>
        <v>60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IFERROR(__xludf.DUMMYFUNCTION("IMPORTRANGE(""https://docs.google.com/spreadsheets/d/11923uPwbBZFjjGgGUA6NLw09EwE0CqkOc4q9oUmW1yo/edit?usp=sharing"",""พิษณุโลก!I411"")"),0)</f>
        <v>0</v>
      </c>
      <c r="J516" s="266">
        <f ca="1">IFERROR(__xludf.DUMMYFUNCTION("IMPORTRANGE(""https://docs.google.com/spreadsheets/d/11923uPwbBZFjjGgGUA6NLw09EwE0CqkOc4q9oUmW1yo/edit?usp=sharing"",""พิษณุโลก!J411"")"),0)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IFERROR(__xludf.DUMMYFUNCTION("IMPORTRANGE(""https://docs.google.com/spreadsheets/d/11923uPwbBZFjjGgGUA6NLw09EwE0CqkOc4q9oUmW1yo/edit?usp=sharing"",""พิษณุโลก!I412"")"),0)</f>
        <v>0</v>
      </c>
      <c r="J517" s="283">
        <f ca="1">IFERROR(__xludf.DUMMYFUNCTION("IMPORTRANGE(""https://docs.google.com/spreadsheets/d/11923uPwbBZFjjGgGUA6NLw09EwE0CqkOc4q9oUmW1yo/edit?usp=sharing"",""พิษณุโลก!J412"")"),0)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IFERROR(__xludf.DUMMYFUNCTION("IMPORTRANGE(""https://docs.google.com/spreadsheets/d/11923uPwbBZFjjGgGUA6NLw09EwE0CqkOc4q9oUmW1yo/edit?usp=sharing"",""พิษณุโลก!I413"")"),0)</f>
        <v>0</v>
      </c>
      <c r="J518" s="283">
        <f ca="1">IFERROR(__xludf.DUMMYFUNCTION("IMPORTRANGE(""https://docs.google.com/spreadsheets/d/11923uPwbBZFjjGgGUA6NLw09EwE0CqkOc4q9oUmW1yo/edit?usp=sharing"",""พิษณุโลก!J413"")"),0)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IFERROR(__xludf.DUMMYFUNCTION("IMPORTRANGE(""https://docs.google.com/spreadsheets/d/11923uPwbBZFjjGgGUA6NLw09EwE0CqkOc4q9oUmW1yo/edit?usp=sharing"",""พิษณุโลก!I420"")"),22)</f>
        <v>22</v>
      </c>
      <c r="J525" s="283">
        <f ca="1">IFERROR(__xludf.DUMMYFUNCTION("IMPORTRANGE(""https://docs.google.com/spreadsheets/d/11923uPwbBZFjjGgGUA6NLw09EwE0CqkOc4q9oUmW1yo/edit?usp=sharing"",""พิษณุโลก!J420"")"),0)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IFERROR(__xludf.DUMMYFUNCTION("IMPORTRANGE(""https://docs.google.com/spreadsheets/d/11923uPwbBZFjjGgGUA6NLw09EwE0CqkOc4q9oUmW1yo/edit?usp=sharing"",""พิษณุโลก!I421"")"),2)</f>
        <v>2</v>
      </c>
      <c r="J526" s="283">
        <f ca="1">IFERROR(__xludf.DUMMYFUNCTION("IMPORTRANGE(""https://docs.google.com/spreadsheets/d/11923uPwbBZFjjGgGUA6NLw09EwE0CqkOc4q9oUmW1yo/edit?usp=sharing"",""พิษณุโลก!J421"")"),0)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IFERROR(__xludf.DUMMYFUNCTION("IMPORTRANGE(""https://docs.google.com/spreadsheets/d/11923uPwbBZFjjGgGUA6NLw09EwE0CqkOc4q9oUmW1yo/edit?usp=sharing"",""พิษณุโลก!J446"")"),5280)</f>
        <v>5280</v>
      </c>
      <c r="K551" s="410">
        <f ca="1">IF(I551&gt;0,J551*100/I551,0)</f>
        <v>58.666666666666664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IFERROR(__xludf.DUMMYFUNCTION("IMPORTRANGE(""https://docs.google.com/spreadsheets/d/11923uPwbBZFjjGgGUA6NLw09EwE0CqkOc4q9oUmW1yo/edit?usp=sharing"",""พิษณุโลก!M446"")"),169287.76)</f>
        <v>169287.76</v>
      </c>
      <c r="O551" s="411">
        <f t="shared" ref="O551:O555" ca="1" si="120">+IF(L551&gt;0,N551*100/L551,0)</f>
        <v>31.701827715355805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IFERROR(__xludf.DUMMYFUNCTION("IMPORTRANGE(""https://docs.google.com/spreadsheets/d/11923uPwbBZFjjGgGUA6NLw09EwE0CqkOc4q9oUmW1yo/edit?usp=sharing"",""พิษณุโลก!M448"")"),169287.76)</f>
        <v>169287.76</v>
      </c>
      <c r="O553" s="168">
        <f t="shared" ca="1" si="120"/>
        <v>31.701827715355805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IFERROR(__xludf.DUMMYFUNCTION("IMPORTRANGE(""https://docs.google.com/spreadsheets/d/11923uPwbBZFjjGgGUA6NLw09EwE0CqkOc4q9oUmW1yo/edit?usp=sharing"",""พิษณุโลก!M450"")"),169287.76)</f>
        <v>169287.76</v>
      </c>
      <c r="O555" s="168">
        <f t="shared" ca="1" si="120"/>
        <v>31.701827715355805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IFERROR(__xludf.DUMMYFUNCTION("IMPORTRANGE(""https://docs.google.com/spreadsheets/d/11923uPwbBZFjjGgGUA6NLw09EwE0CqkOc4q9oUmW1yo/edit?usp=sharing"",""พิษณุโลก!M453"")"),123367.76)</f>
        <v>123367.76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IFERROR(__xludf.DUMMYFUNCTION("IMPORTRANGE(""https://docs.google.com/spreadsheets/d/11923uPwbBZFjjGgGUA6NLw09EwE0CqkOc4q9oUmW1yo/edit?usp=sharing"",""พิษณุโลก!M454"")"),45920)</f>
        <v>45920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IFERROR(__xludf.DUMMYFUNCTION("IMPORTRANGE(""https://docs.google.com/spreadsheets/d/11923uPwbBZFjjGgGUA6NLw09EwE0CqkOc4q9oUmW1yo/edit?usp=sharing"",""พิษณุโลก!J455"")"),5280)</f>
        <v>5280</v>
      </c>
      <c r="K560" s="223">
        <f t="shared" ref="K560:K561" ca="1" si="121">IF(I560&gt;0,J560*100/I560,0)</f>
        <v>58.666666666666664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IFERROR(__xludf.DUMMYFUNCTION("IMPORTRANGE(""https://docs.google.com/spreadsheets/d/11923uPwbBZFjjGgGUA6NLw09EwE0CqkOc4q9oUmW1yo/edit?usp=sharing"",""พิษณุโลก!J456"")"),354)</f>
        <v>354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IFERROR(__xludf.DUMMYFUNCTION("IMPORTRANGE(""https://docs.google.com/spreadsheets/d/11923uPwbBZFjjGgGUA6NLw09EwE0CqkOc4q9oUmW1yo/edit?usp=sharing"",""พิษณุโลก!J459"")"),2446)</f>
        <v>2446</v>
      </c>
      <c r="K564" s="371">
        <f ca="1">IF(I564&gt;0,J564*100/I564,0)</f>
        <v>163.06666666666666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IFERROR(__xludf.DUMMYFUNCTION("IMPORTRANGE(""https://docs.google.com/spreadsheets/d/11923uPwbBZFjjGgGUA6NLw09EwE0CqkOc4q9oUmW1yo/edit?usp=sharing"",""พิษณุโลก!M459"")"),39628.26)</f>
        <v>39628.26</v>
      </c>
      <c r="O564" s="372">
        <f t="shared" ref="O564:O568" ca="1" si="122">+IF(L564&gt;0,N564*100/L564,0)</f>
        <v>27.473835274542431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IFERROR(__xludf.DUMMYFUNCTION("IMPORTRANGE(""https://docs.google.com/spreadsheets/d/11923uPwbBZFjjGgGUA6NLw09EwE0CqkOc4q9oUmW1yo/edit?usp=sharing"",""พิษณุโลก!M461"")"),39628.26)</f>
        <v>39628.26</v>
      </c>
      <c r="O566" s="168">
        <f t="shared" ca="1" si="122"/>
        <v>27.473835274542431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IFERROR(__xludf.DUMMYFUNCTION("IMPORTRANGE(""https://docs.google.com/spreadsheets/d/11923uPwbBZFjjGgGUA6NLw09EwE0CqkOc4q9oUmW1yo/edit?usp=sharing"",""พิษณุโลก!M463"")"),39628.26)</f>
        <v>39628.26</v>
      </c>
      <c r="O568" s="168">
        <f t="shared" ca="1" si="122"/>
        <v>27.473835274542431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IFERROR(__xludf.DUMMYFUNCTION("IMPORTRANGE(""https://docs.google.com/spreadsheets/d/11923uPwbBZFjjGgGUA6NLw09EwE0CqkOc4q9oUmW1yo/edit?usp=sharing"",""พิษณุโลก!M466"")"),38128.26)</f>
        <v>38128.26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IFERROR(__xludf.DUMMYFUNCTION("IMPORTRANGE(""https://docs.google.com/spreadsheets/d/11923uPwbBZFjjGgGUA6NLw09EwE0CqkOc4q9oUmW1yo/edit?usp=sharing"",""พิษณุโลก!J468"")"),2446)</f>
        <v>2446</v>
      </c>
      <c r="K573" s="201">
        <f ca="1">IF(I573&gt;0,J573*100/I573,0)</f>
        <v>163.06666666666666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IFERROR(__xludf.DUMMYFUNCTION("IMPORTRANGE(""https://docs.google.com/spreadsheets/d/11923uPwbBZFjjGgGUA6NLw09EwE0CqkOc4q9oUmW1yo/edit?usp=sharing"",""พิษณุโลก!J472"")"),2095)</f>
        <v>2095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IFERROR(__xludf.DUMMYFUNCTION("IMPORTRANGE(""https://docs.google.com/spreadsheets/d/11923uPwbBZFjjGgGUA6NLw09EwE0CqkOc4q9oUmW1yo/edit?usp=sharing"",""พิษณุโลก!M475"")"),1220)</f>
        <v>1220</v>
      </c>
      <c r="O580" s="372">
        <f t="shared" ref="O580:O584" ca="1" si="124">+IF(L580&gt;0,N580*100/L580,0)</f>
        <v>0.95443735135811736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IFERROR(__xludf.DUMMYFUNCTION("IMPORTRANGE(""https://docs.google.com/spreadsheets/d/11923uPwbBZFjjGgGUA6NLw09EwE0CqkOc4q9oUmW1yo/edit?usp=sharing"",""พิษณุโลก!M477"")"),1220)</f>
        <v>1220</v>
      </c>
      <c r="O582" s="168">
        <f t="shared" ca="1" si="124"/>
        <v>0.95443735135811736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IFERROR(__xludf.DUMMYFUNCTION("IMPORTRANGE(""https://docs.google.com/spreadsheets/d/11923uPwbBZFjjGgGUA6NLw09EwE0CqkOc4q9oUmW1yo/edit?usp=sharing"",""พิษณุโลก!M479"")"),1220)</f>
        <v>1220</v>
      </c>
      <c r="O584" s="168">
        <f t="shared" ca="1" si="124"/>
        <v>0.95443735135811736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IFERROR(__xludf.DUMMYFUNCTION("IMPORTRANGE(""https://docs.google.com/spreadsheets/d/11923uPwbBZFjjGgGUA6NLw09EwE0CqkOc4q9oUmW1yo/edit?usp=sharing"",""พิษณุโลก!M483"")"),1220)</f>
        <v>1220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0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0">
        <f ca="1">IFERROR(__xludf.DUMMYFUNCTION("IMPORTRANGE(""https://docs.google.com/spreadsheets/d/11923uPwbBZFjjGgGUA6NLw09EwE0CqkOc4q9oUmW1yo/edit?usp=sharing"",""พิษณุโลก!J523"")"),2033107.52)</f>
        <v>2033107.52</v>
      </c>
      <c r="K628" s="341">
        <f t="shared" ref="K628:K635" ca="1" si="129">IF(I628&gt;0,J628*100/I628,0)</f>
        <v>52.262253139526734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IFERROR(__xludf.DUMMYFUNCTION("IMPORTRANGE(""https://docs.google.com/spreadsheets/d/11923uPwbBZFjjGgGUA6NLw09EwE0CqkOc4q9oUmW1yo/edit?usp=sharing"",""พิษณุโลก!I524"")"),290)</f>
        <v>290</v>
      </c>
      <c r="J629" s="340">
        <f ca="1">IFERROR(__xludf.DUMMYFUNCTION("IMPORTRANGE(""https://docs.google.com/spreadsheets/d/11923uPwbBZFjjGgGUA6NLw09EwE0CqkOc4q9oUmW1yo/edit?usp=sharing"",""พิษณุโลก!J524"")"),152)</f>
        <v>152</v>
      </c>
      <c r="K629" s="341">
        <f t="shared" ca="1" si="129"/>
        <v>52.413793103448278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0">
        <f ca="1">IFERROR(__xludf.DUMMYFUNCTION("IMPORTRANGE(""https://docs.google.com/spreadsheets/d/11923uPwbBZFjjGgGUA6NLw09EwE0CqkOc4q9oUmW1yo/edit?usp=sharing"",""พิษณุโลก!J525"")"),490245.02)</f>
        <v>490245.02</v>
      </c>
      <c r="K630" s="341">
        <f t="shared" ca="1" si="129"/>
        <v>19.137246233194443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IFERROR(__xludf.DUMMYFUNCTION("IMPORTRANGE(""https://docs.google.com/spreadsheets/d/11923uPwbBZFjjGgGUA6NLw09EwE0CqkOc4q9oUmW1yo/edit?usp=sharing"",""พิษณุโลก!I526"")"),116)</f>
        <v>116</v>
      </c>
      <c r="J631" s="340">
        <f ca="1">IFERROR(__xludf.DUMMYFUNCTION("IMPORTRANGE(""https://docs.google.com/spreadsheets/d/11923uPwbBZFjjGgGUA6NLw09EwE0CqkOc4q9oUmW1yo/edit?usp=sharing"",""พิษณุโลก!J526"")"),90)</f>
        <v>90</v>
      </c>
      <c r="K631" s="341">
        <f t="shared" ca="1" si="129"/>
        <v>77.58620689655173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IFERROR(__xludf.DUMMYFUNCTION("IMPORTRANGE(""https://docs.google.com/spreadsheets/d/11923uPwbBZFjjGgGUA6NLw09EwE0CqkOc4q9oUmW1yo/edit?usp=sharing"",""พิษณุโลก!I527"")"),0)</f>
        <v>0</v>
      </c>
      <c r="J632" s="340">
        <f ca="1">IFERROR(__xludf.DUMMYFUNCTION("IMPORTRANGE(""https://docs.google.com/spreadsheets/d/11923uPwbBZFjjGgGUA6NLw09EwE0CqkOc4q9oUmW1yo/edit?usp=sharing"",""พิษณุโลก!J527"")"),0)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IFERROR(__xludf.DUMMYFUNCTION("IMPORTRANGE(""https://docs.google.com/spreadsheets/d/11923uPwbBZFjjGgGUA6NLw09EwE0CqkOc4q9oUmW1yo/edit?usp=sharing"",""พิษณุโลก!I528"")"),0)</f>
        <v>0</v>
      </c>
      <c r="J633" s="340">
        <f ca="1">IFERROR(__xludf.DUMMYFUNCTION("IMPORTRANGE(""https://docs.google.com/spreadsheets/d/11923uPwbBZFjjGgGUA6NLw09EwE0CqkOc4q9oUmW1yo/edit?usp=sharing"",""พิษณุโลก!J528"")"),0)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IFERROR(__xludf.DUMMYFUNCTION("IMPORTRANGE(""https://docs.google.com/spreadsheets/d/11923uPwbBZFjjGgGUA6NLw09EwE0CqkOc4q9oUmW1yo/edit?usp=sharing"",""พิษณุโลก!I529"")"),4000000)</f>
        <v>4000000</v>
      </c>
      <c r="J634" s="340">
        <f ca="1">IFERROR(__xludf.DUMMYFUNCTION("IMPORTRANGE(""https://docs.google.com/spreadsheets/d/11923uPwbBZFjjGgGUA6NLw09EwE0CqkOc4q9oUmW1yo/edit?usp=sharing"",""พิษณุโลก!J529"")"),2260000)</f>
        <v>2260000</v>
      </c>
      <c r="K634" s="341">
        <f t="shared" ca="1" si="129"/>
        <v>56.5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IFERROR(__xludf.DUMMYFUNCTION("IMPORTRANGE(""https://docs.google.com/spreadsheets/d/11923uPwbBZFjjGgGUA6NLw09EwE0CqkOc4q9oUmW1yo/edit?usp=sharing"",""พิษณุโลก!J530"")"),61)</f>
        <v>61</v>
      </c>
      <c r="K635" s="486">
        <f t="shared" ca="1" si="129"/>
        <v>61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IFERROR(__xludf.DUMMYFUNCTION("IMPORTRANGE(""https://docs.google.com/spreadsheets/d/11923uPwbBZFjjGgGUA6NLw09EwE0CqkOc4q9oUmW1yo/edit?usp=sharing"",""พิษณุโลก!J541"")"),0)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IFERROR(__xludf.DUMMYFUNCTION("IMPORTRANGE(""https://docs.google.com/spreadsheets/d/11923uPwbBZFjjGgGUA6NLw09EwE0CqkOc4q9oUmW1yo/edit?usp=sharing"",""พิษณุโลก!J542"")"),0)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IFERROR(__xludf.DUMMYFUNCTION("IMPORTRANGE(""https://docs.google.com/spreadsheets/d/11923uPwbBZFjjGgGUA6NLw09EwE0CqkOc4q9oUmW1yo/edit?usp=sharing"",""พิษณุโลก!I543"")"),0)</f>
        <v>0</v>
      </c>
      <c r="J648" s="535">
        <f ca="1">IFERROR(__xludf.DUMMYFUNCTION("IMPORTRANGE(""https://docs.google.com/spreadsheets/d/11923uPwbBZFjjGgGUA6NLw09EwE0CqkOc4q9oUmW1yo/edit?usp=sharing"",""พิษณุโลก!J543"")"),0)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IFERROR(__xludf.DUMMYFUNCTION("IMPORTRANGE(""https://docs.google.com/spreadsheets/d/11923uPwbBZFjjGgGUA6NLw09EwE0CqkOc4q9oUmW1yo/edit?usp=sharing"",""พิษณุโลก!L543"")"),0)</f>
        <v>0</v>
      </c>
      <c r="M648" s="520"/>
      <c r="N648" s="537">
        <f ca="1">IFERROR(__xludf.DUMMYFUNCTION("IMPORTRANGE(""https://docs.google.com/spreadsheets/d/11923uPwbBZFjjGgGUA6NLw09EwE0CqkOc4q9oUmW1yo/edit?usp=sharing"",""พิษณุโลก!M543"")"),0)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IFERROR(__xludf.DUMMYFUNCTION("IMPORTRANGE(""https://docs.google.com/spreadsheets/d/11923uPwbBZFjjGgGUA6NLw09EwE0CqkOc4q9oUmW1yo/edit?usp=sharing"",""พิษณุโลก!I544"")"),0)</f>
        <v>0</v>
      </c>
      <c r="J649" s="535">
        <f ca="1">IFERROR(__xludf.DUMMYFUNCTION("IMPORTRANGE(""https://docs.google.com/spreadsheets/d/11923uPwbBZFjjGgGUA6NLw09EwE0CqkOc4q9oUmW1yo/edit?usp=sharing"",""พิษณุโลก!J544"")"),0)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IFERROR(__xludf.DUMMYFUNCTION("IMPORTRANGE(""https://docs.google.com/spreadsheets/d/11923uPwbBZFjjGgGUA6NLw09EwE0CqkOc4q9oUmW1yo/edit?usp=sharing"",""พิษณุโลก!L544"")"),0)</f>
        <v>0</v>
      </c>
      <c r="M649" s="520"/>
      <c r="N649" s="537">
        <f ca="1">IFERROR(__xludf.DUMMYFUNCTION("IMPORTRANGE(""https://docs.google.com/spreadsheets/d/11923uPwbBZFjjGgGUA6NLw09EwE0CqkOc4q9oUmW1yo/edit?usp=sharing"",""พิษณุโลก!M544"")"),0)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IFERROR(__xludf.DUMMYFUNCTION("IMPORTRANGE(""https://docs.google.com/spreadsheets/d/11923uPwbBZFjjGgGUA6NLw09EwE0CqkOc4q9oUmW1yo/edit?usp=sharing"",""พิษณุโลก!I545"")"),0)</f>
        <v>0</v>
      </c>
      <c r="J650" s="535">
        <f ca="1">IFERROR(__xludf.DUMMYFUNCTION("IMPORTRANGE(""https://docs.google.com/spreadsheets/d/11923uPwbBZFjjGgGUA6NLw09EwE0CqkOc4q9oUmW1yo/edit?usp=sharing"",""พิษณุโลก!J545"")"),0)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IFERROR(__xludf.DUMMYFUNCTION("IMPORTRANGE(""https://docs.google.com/spreadsheets/d/11923uPwbBZFjjGgGUA6NLw09EwE0CqkOc4q9oUmW1yo/edit?usp=sharing"",""พิษณุโลก!L545"")"),0)</f>
        <v>0</v>
      </c>
      <c r="M650" s="520"/>
      <c r="N650" s="537">
        <f ca="1">IFERROR(__xludf.DUMMYFUNCTION("IMPORTRANGE(""https://docs.google.com/spreadsheets/d/11923uPwbBZFjjGgGUA6NLw09EwE0CqkOc4q9oUmW1yo/edit?usp=sharing"",""พิษณุโลก!M545"")"),0)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IFERROR(__xludf.DUMMYFUNCTION("IMPORTRANGE(""https://docs.google.com/spreadsheets/d/11923uPwbBZFjjGgGUA6NLw09EwE0CqkOc4q9oUmW1yo/edit?usp=sharing"",""พิษณุโลก!I546"")"),0)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IFERROR(__xludf.DUMMYFUNCTION("IMPORTRANGE(""https://docs.google.com/spreadsheets/d/11923uPwbBZFjjGgGUA6NLw09EwE0CqkOc4q9oUmW1yo/edit?usp=sharing"",""พิษณุโลก!L546"")"),0)</f>
        <v>0</v>
      </c>
      <c r="M651" s="520"/>
      <c r="N651" s="537">
        <f ca="1">IFERROR(__xludf.DUMMYFUNCTION("IMPORTRANGE(""https://docs.google.com/spreadsheets/d/11923uPwbBZFjjGgGUA6NLw09EwE0CqkOc4q9oUmW1yo/edit?usp=sharing"",""พิษณุโลก!M546"")"),0)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IFERROR(__xludf.DUMMYFUNCTION("IMPORTRANGE(""https://docs.google.com/spreadsheets/d/11923uPwbBZFjjGgGUA6NLw09EwE0CqkOc4q9oUmW1yo/edit?usp=sharing"",""พิษณุโลก!J547"")"),0)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IFERROR(__xludf.DUMMYFUNCTION("IMPORTRANGE(""https://docs.google.com/spreadsheets/d/11923uPwbBZFjjGgGUA6NLw09EwE0CqkOc4q9oUmW1yo/edit?usp=sharing"",""พิษณุโลก!J548"")"),0)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IFERROR(__xludf.DUMMYFUNCTION("IMPORTRANGE(""https://docs.google.com/spreadsheets/d/11923uPwbBZFjjGgGUA6NLw09EwE0CqkOc4q9oUmW1yo/edit?usp=sharing"",""พิษณุโลก!J550"")"),0)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IFERROR(__xludf.DUMMYFUNCTION("IMPORTRANGE(""https://docs.google.com/spreadsheets/d/11923uPwbBZFjjGgGUA6NLw09EwE0CqkOc4q9oUmW1yo/edit?usp=sharing"",""พิษณุโลก!J551"")"),0)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IFERROR(__xludf.DUMMYFUNCTION("IMPORTRANGE(""https://docs.google.com/spreadsheets/d/11923uPwbBZFjjGgGUA6NLw09EwE0CqkOc4q9oUmW1yo/edit?usp=sharing"",""พิษณุโลก!J552"")"),0)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IFERROR(__xludf.DUMMYFUNCTION("IMPORTRANGE(""https://docs.google.com/spreadsheets/d/11923uPwbBZFjjGgGUA6NLw09EwE0CqkOc4q9oUmW1yo/edit?usp=sharing"",""พิษณุโลก!J553"")"),0)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IFERROR(__xludf.DUMMYFUNCTION("IMPORTRANGE(""https://docs.google.com/spreadsheets/d/11923uPwbBZFjjGgGUA6NLw09EwE0CqkOc4q9oUmW1yo/edit?usp=sharing"",""พิษณุโลก!J554"")"),0)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IFERROR(__xludf.DUMMYFUNCTION("IMPORTRANGE(""https://docs.google.com/spreadsheets/d/11923uPwbBZFjjGgGUA6NLw09EwE0CqkOc4q9oUmW1yo/edit?usp=sharing"",""พิษณุโลก!J555"")"),0)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IFERROR(__xludf.DUMMYFUNCTION("IMPORTRANGE(""https://docs.google.com/spreadsheets/d/11923uPwbBZFjjGgGUA6NLw09EwE0CqkOc4q9oUmW1yo/edit?usp=sharing"",""พิษณุโลก!J556"")"),0)</f>
        <v>0</v>
      </c>
      <c r="K661" s="536"/>
      <c r="L661" s="521">
        <f ca="1">IFERROR(__xludf.DUMMYFUNCTION("IMPORTRANGE(""https://docs.google.com/spreadsheets/d/11923uPwbBZFjjGgGUA6NLw09EwE0CqkOc4q9oUmW1yo/edit?usp=sharing"",""พิษณุโลก!L556"")"),0)</f>
        <v>0</v>
      </c>
      <c r="M661" s="520"/>
      <c r="N661" s="537">
        <f ca="1">IFERROR(__xludf.DUMMYFUNCTION("IMPORTRANGE(""https://docs.google.com/spreadsheets/d/11923uPwbBZFjjGgGUA6NLw09EwE0CqkOc4q9oUmW1yo/edit?usp=sharing"",""พิษณุโลก!M556"")"),0)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IFERROR(__xludf.DUMMYFUNCTION("IMPORTRANGE(""https://docs.google.com/spreadsheets/d/11923uPwbBZFjjGgGUA6NLw09EwE0CqkOc4q9oUmW1yo/edit?usp=sharing"",""พิษณุโลก!J557"")"),0)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IFERROR(__xludf.DUMMYFUNCTION("IMPORTRANGE(""https://docs.google.com/spreadsheets/d/11923uPwbBZFjjGgGUA6NLw09EwE0CqkOc4q9oUmW1yo/edit?usp=sharing"",""พิษณุโลก!I558"")"),0)</f>
        <v>0</v>
      </c>
      <c r="J663" s="535">
        <f ca="1">IFERROR(__xludf.DUMMYFUNCTION("IMPORTRANGE(""https://docs.google.com/spreadsheets/d/11923uPwbBZFjjGgGUA6NLw09EwE0CqkOc4q9oUmW1yo/edit?usp=sharing"",""พิษณุโลก!J558"")"),0)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IFERROR(__xludf.DUMMYFUNCTION("IMPORTRANGE(""https://docs.google.com/spreadsheets/d/11923uPwbBZFjjGgGUA6NLw09EwE0CqkOc4q9oUmW1yo/edit?usp=sharing"",""พิษณุโลก!I560"")"),0)</f>
        <v>0</v>
      </c>
      <c r="J665" s="535">
        <f ca="1">IFERROR(__xludf.DUMMYFUNCTION("IMPORTRANGE(""https://docs.google.com/spreadsheets/d/11923uPwbBZFjjGgGUA6NLw09EwE0CqkOc4q9oUmW1yo/edit?usp=sharing"",""พิษณุโลก!J560"")"),0)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IFERROR(__xludf.DUMMYFUNCTION("IMPORTRANGE(""https://docs.google.com/spreadsheets/d/11923uPwbBZFjjGgGUA6NLw09EwE0CqkOc4q9oUmW1yo/edit?usp=sharing"",""พิษณุโลก!L560"")"),0)</f>
        <v>0</v>
      </c>
      <c r="M665" s="520"/>
      <c r="N665" s="537">
        <f ca="1">IFERROR(__xludf.DUMMYFUNCTION("IMPORTRANGE(""https://docs.google.com/spreadsheets/d/11923uPwbBZFjjGgGUA6NLw09EwE0CqkOc4q9oUmW1yo/edit?usp=sharing"",""พิษณุโลก!M560"")"),0)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IFERROR(__xludf.DUMMYFUNCTION("IMPORTRANGE(""https://docs.google.com/spreadsheets/d/11923uPwbBZFjjGgGUA6NLw09EwE0CqkOc4q9oUmW1yo/edit?usp=sharing"",""พิษณุโลก!J561"")"),0)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IFERROR(__xludf.DUMMYFUNCTION("IMPORTRANGE(""https://docs.google.com/spreadsheets/d/11923uPwbBZFjjGgGUA6NLw09EwE0CqkOc4q9oUmW1yo/edit?usp=sharing"",""พิษณุโลก!J562"")"),0)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IFERROR(__xludf.DUMMYFUNCTION("IMPORTRANGE(""https://docs.google.com/spreadsheets/d/11923uPwbBZFjjGgGUA6NLw09EwE0CqkOc4q9oUmW1yo/edit?usp=sharing"",""พิษณุโลก!I563"")"),0)</f>
        <v>0</v>
      </c>
      <c r="J668" s="535">
        <f ca="1">IFERROR(__xludf.DUMMYFUNCTION("IMPORTRANGE(""https://docs.google.com/spreadsheets/d/11923uPwbBZFjjGgGUA6NLw09EwE0CqkOc4q9oUmW1yo/edit?usp=sharing"",""พิษณุโลก!J563"")"),0)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IFERROR(__xludf.DUMMYFUNCTION("IMPORTRANGE(""https://docs.google.com/spreadsheets/d/11923uPwbBZFjjGgGUA6NLw09EwE0CqkOc4q9oUmW1yo/edit?usp=sharing"",""พิษณุโลก!L563"")"),0)</f>
        <v>0</v>
      </c>
      <c r="M668" s="520"/>
      <c r="N668" s="537">
        <f ca="1">IFERROR(__xludf.DUMMYFUNCTION("IMPORTRANGE(""https://docs.google.com/spreadsheets/d/11923uPwbBZFjjGgGUA6NLw09EwE0CqkOc4q9oUmW1yo/edit?usp=sharing"",""พิษณุโลก!M563"")"),0)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IFERROR(__xludf.DUMMYFUNCTION("IMPORTRANGE(""https://docs.google.com/spreadsheets/d/11923uPwbBZFjjGgGUA6NLw09EwE0CqkOc4q9oUmW1yo/edit?usp=sharing"",""พิษณุโลก!J564"")"),0)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IFERROR(__xludf.DUMMYFUNCTION("IMPORTRANGE(""https://docs.google.com/spreadsheets/d/11923uPwbBZFjjGgGUA6NLw09EwE0CqkOc4q9oUmW1yo/edit?usp=sharing"",""พิษณุโลก!J565"")"),0)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IFERROR(__xludf.DUMMYFUNCTION("IMPORTRANGE(""https://docs.google.com/spreadsheets/d/11923uPwbBZFjjGgGUA6NLw09EwE0CqkOc4q9oUmW1yo/edit?usp=sharing"",""พิษณุโลก!I566"")"),0)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IFERROR(__xludf.DUMMYFUNCTION("IMPORTRANGE(""https://docs.google.com/spreadsheets/d/11923uPwbBZFjjGgGUA6NLw09EwE0CqkOc4q9oUmW1yo/edit?usp=sharing"",""พิษณุโลก!L566"")"),0)</f>
        <v>0</v>
      </c>
      <c r="M671" s="520"/>
      <c r="N671" s="537">
        <f ca="1">IFERROR(__xludf.DUMMYFUNCTION("IMPORTRANGE(""https://docs.google.com/spreadsheets/d/11923uPwbBZFjjGgGUA6NLw09EwE0CqkOc4q9oUmW1yo/edit?usp=sharing"",""พิษณุโลก!M566"")"),0)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IFERROR(__xludf.DUMMYFUNCTION("IMPORTRANGE(""https://docs.google.com/spreadsheets/d/11923uPwbBZFjjGgGUA6NLw09EwE0CqkOc4q9oUmW1yo/edit?usp=sharing"",""พิษณุโลก!J567"")"),0)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IFERROR(__xludf.DUMMYFUNCTION("IMPORTRANGE(""https://docs.google.com/spreadsheets/d/11923uPwbBZFjjGgGUA6NLw09EwE0CqkOc4q9oUmW1yo/edit?usp=sharing"",""พิษณุโลก!J568"")"),0)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IFERROR(__xludf.DUMMYFUNCTION("IMPORTRANGE(""https://docs.google.com/spreadsheets/d/11923uPwbBZFjjGgGUA6NLw09EwE0CqkOc4q9oUmW1yo/edit?usp=sharing"",""พิษณุโลก!J569"")"),0)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IFERROR(__xludf.DUMMYFUNCTION("IMPORTRANGE(""https://docs.google.com/spreadsheets/d/11923uPwbBZFjjGgGUA6NLw09EwE0CqkOc4q9oUmW1yo/edit?usp=sharing"",""พิษณุโลก!J570"")"),0)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IFERROR(__xludf.DUMMYFUNCTION("IMPORTRANGE(""https://docs.google.com/spreadsheets/d/11923uPwbBZFjjGgGUA6NLw09EwE0CqkOc4q9oUmW1yo/edit?usp=sharing"",""พิษณุโลก!J571"")"),0)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IFERROR(__xludf.DUMMYFUNCTION("IMPORTRANGE(""https://docs.google.com/spreadsheets/d/11923uPwbBZFjjGgGUA6NLw09EwE0CqkOc4q9oUmW1yo/edit?usp=sharing"",""พิษณุโลก!J572"")"),0)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N608" sqref="N60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4257812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278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3151230</v>
      </c>
      <c r="N8" s="23">
        <f t="shared" ca="1" si="0"/>
        <v>3822529.15</v>
      </c>
      <c r="O8" s="22">
        <f t="shared" ref="O8:O16" ca="1" si="1">IF(L8&gt;0,N8*100/L8,0)</f>
        <v>54.323825942814963</v>
      </c>
      <c r="P8" s="22">
        <f t="shared" ref="P8:P16" ca="1" si="2">IF(M8&gt;0,N8*100/M8,0)</f>
        <v>121.30276590410729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3151230</v>
      </c>
      <c r="N10" s="30">
        <f t="shared" ca="1" si="4"/>
        <v>3822529.15</v>
      </c>
      <c r="O10" s="29">
        <f t="shared" ca="1" si="1"/>
        <v>54.323825942814963</v>
      </c>
      <c r="P10" s="29">
        <f t="shared" ca="1" si="2"/>
        <v>121.30276590410729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2917930</v>
      </c>
      <c r="N12" s="39">
        <f t="shared" ca="1" si="6"/>
        <v>3589229.15</v>
      </c>
      <c r="O12" s="39">
        <f t="shared" ca="1" si="1"/>
        <v>52.757481301981507</v>
      </c>
      <c r="P12" s="39">
        <f t="shared" ca="1" si="2"/>
        <v>123.00600596998557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1392915.96</v>
      </c>
      <c r="O14" s="39">
        <f t="shared" ca="1" si="1"/>
        <v>28.948755118035123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3151230</v>
      </c>
      <c r="N18" s="23">
        <f t="shared" ca="1" si="11"/>
        <v>2429613.19</v>
      </c>
      <c r="O18" s="22">
        <f t="shared" ref="O18:O20" ca="1" si="12">IF(L18&gt;0,N18*100/L18,0)</f>
        <v>61.341398781308342</v>
      </c>
      <c r="P18" s="22">
        <f t="shared" ref="P18:P26" ca="1" si="13">IF(M18&gt;0,N18*100/M18,0)</f>
        <v>77.100471561898047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3151230</v>
      </c>
      <c r="N20" s="30">
        <f t="shared" ca="1" si="15"/>
        <v>2429613.19</v>
      </c>
      <c r="O20" s="29">
        <f t="shared" ca="1" si="12"/>
        <v>61.341398781308342</v>
      </c>
      <c r="P20" s="29">
        <f t="shared" ca="1" si="13"/>
        <v>77.100471561898047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2917930</v>
      </c>
      <c r="N22" s="39">
        <f t="shared" ca="1" si="18"/>
        <v>2196313.19</v>
      </c>
      <c r="O22" s="39">
        <f t="shared" ca="1" si="17"/>
        <v>58.921803994897388</v>
      </c>
      <c r="P22" s="39">
        <f t="shared" ca="1" si="13"/>
        <v>75.269564040261415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1392915.96</v>
      </c>
      <c r="O28" s="22">
        <f t="shared" ref="O28:O30" ca="1" si="24">IF(L28&gt;0,N28*100/L28,0)</f>
        <v>45.28694603863245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1392915.96</v>
      </c>
      <c r="O30" s="29">
        <f t="shared" ca="1" si="24"/>
        <v>45.28694603863245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1392915.96</v>
      </c>
      <c r="O32" s="39">
        <f t="shared" ca="1" si="29"/>
        <v>45.28694603863245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1392915.96</v>
      </c>
      <c r="O34" s="39">
        <f t="shared" ca="1" si="29"/>
        <v>45.28694603863245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3151230</v>
      </c>
      <c r="N37" s="55">
        <f t="shared" ca="1" si="33"/>
        <v>2429613.19</v>
      </c>
      <c r="O37" s="56">
        <f t="shared" ca="1" si="29"/>
        <v>61.341398781308342</v>
      </c>
      <c r="P37" s="56">
        <f t="shared" ca="1" si="25"/>
        <v>77.100471561898047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622900.41999999993</v>
      </c>
      <c r="O41" s="78">
        <f t="shared" ref="O41:O43" ca="1" si="35">IF(L41&gt;0,N41*100/L41,0)</f>
        <v>63.652199059881454</v>
      </c>
      <c r="P41" s="78">
        <f t="shared" ref="P41:P43" ca="1" si="36">IF(M41&gt;0,N41*100/M41,0)</f>
        <v>80.260329854400197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622900.41999999993</v>
      </c>
      <c r="O43" s="78">
        <f t="shared" ca="1" si="35"/>
        <v>63.652199059881454</v>
      </c>
      <c r="P43" s="78">
        <f t="shared" ca="1" si="36"/>
        <v>80.260329854400197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IFERROR(__xludf.DUMMYFUNCTION("IMPORTRANGE(""https://docs.google.com/spreadsheets/d/1Yj_ptqi66GCucihVvJfMjLAmec39IyEx_6qawtMGysU/edit?usp=sharing"",""สบก!R29"")"),454400.42)</f>
        <v>454400.42</v>
      </c>
      <c r="O45" s="39">
        <f ca="1">IF(L45&gt;0,N45*100/L45,0)</f>
        <v>56.091892358968032</v>
      </c>
      <c r="P45" s="39">
        <f ca="1">IF(M45&gt;0,N45*100/M45,0)</f>
        <v>74.786112574061889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335626</v>
      </c>
      <c r="O53" s="120">
        <f t="shared" ref="O53:O55" ca="1" si="40">IF(L53&gt;0,N53*100/L53,0)</f>
        <v>59.508156028368795</v>
      </c>
      <c r="P53" s="120">
        <f t="shared" ref="P53:P55" ca="1" si="41">IF(M53&gt;0,N53*100/M53,0)</f>
        <v>74.510700648255039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335626</v>
      </c>
      <c r="O55" s="120">
        <f t="shared" ca="1" si="40"/>
        <v>59.508156028368795</v>
      </c>
      <c r="P55" s="120">
        <f t="shared" ca="1" si="41"/>
        <v>74.510700648255039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IFERROR(__xludf.DUMMYFUNCTION("IMPORTRANGE(""https://docs.google.com/spreadsheets/d/1Yj_ptqi66GCucihVvJfMjLAmec39IyEx_6qawtMGysU/edit?usp=sharing"",""สบก!AA29"")"),335626)</f>
        <v>335626</v>
      </c>
      <c r="O57" s="39">
        <f ca="1">IF(L57&gt;0,N57*100/L57,0)</f>
        <v>59.508156028368795</v>
      </c>
      <c r="P57" s="39">
        <f ca="1">IF(M57&gt;0,N57*100/M57,0)</f>
        <v>74.510700648255039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354142.77</v>
      </c>
      <c r="O66" s="151">
        <f t="shared" ref="O66:O68" ca="1" si="46">IF(L66&gt;0,N66*100/L66,0)</f>
        <v>61.323423376623374</v>
      </c>
      <c r="P66" s="151">
        <f t="shared" ref="P66:P68" ca="1" si="47">IF(M66&gt;0,N66*100/M66,0)</f>
        <v>75.298258632420485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354142.77</v>
      </c>
      <c r="O68" s="156">
        <f t="shared" ca="1" si="46"/>
        <v>61.323423376623374</v>
      </c>
      <c r="P68" s="156">
        <f t="shared" ca="1" si="47"/>
        <v>75.298258632420485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IFERROR(__xludf.DUMMYFUNCTION("IMPORTRANGE(""https://docs.google.com/spreadsheets/d/1Yj_ptqi66GCucihVvJfMjLAmec39IyEx_6qawtMGysU/edit?usp=sharing"",""สบก!AJ29"")"),354142.77)</f>
        <v>354142.77</v>
      </c>
      <c r="O70" s="168">
        <f ca="1">IF(L70&gt;0,N70*100/L70,0)</f>
        <v>61.323423376623374</v>
      </c>
      <c r="P70" s="168">
        <f ca="1">IF(M70&gt;0,N70*100/M70,0)</f>
        <v>75.298258632420485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IFERROR(__xludf.DUMMYFUNCTION("IMPORTRANGE(""https://docs.google.com/spreadsheets/d/11923uPwbBZFjjGgGUA6NLw09EwE0CqkOc4q9oUmW1yo/edit?usp=sharing"",""เพชรบูรณ์!I28"")"),0)</f>
        <v>0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IFERROR(__xludf.DUMMYFUNCTION("IMPORTRANGE(""https://docs.google.com/spreadsheets/d/11923uPwbBZFjjGgGUA6NLw09EwE0CqkOc4q9oUmW1yo/edit?usp=sharing"",""เพชรบูรณ์!J50"")"),0)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73050</v>
      </c>
      <c r="O118" s="151">
        <f t="shared" ref="O118:O120" ca="1" si="59">IF(L118&gt;0,N118*100/L118,0)</f>
        <v>88.609898107714699</v>
      </c>
      <c r="P118" s="151">
        <f t="shared" ref="P118:P120" ca="1" si="60">IF(M118&gt;0,N118*100/M118,0)</f>
        <v>88.609898107714699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73050</v>
      </c>
      <c r="O120" s="156">
        <f t="shared" ca="1" si="59"/>
        <v>88.609898107714699</v>
      </c>
      <c r="P120" s="156">
        <f t="shared" ca="1" si="60"/>
        <v>88.609898107714699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IFERROR(__xludf.DUMMYFUNCTION("IMPORTRANGE(""https://docs.google.com/spreadsheets/d/1Yj_ptqi66GCucihVvJfMjLAmec39IyEx_6qawtMGysU/edit?usp=sharing"",""สบก!BB29"")"),73050)</f>
        <v>73050</v>
      </c>
      <c r="O122" s="168">
        <f ca="1">IF(L122&gt;0,N122*100/L122,0)</f>
        <v>88.609898107714699</v>
      </c>
      <c r="P122" s="168">
        <f ca="1">IF(M122&gt;0,N122*100/M122,0)</f>
        <v>88.609898107714699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279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IFERROR(__xludf.DUMMYFUNCTION("IMPORTRANGE(""https://docs.google.com/spreadsheets/d/11923uPwbBZFjjGgGUA6NLw09EwE0CqkOc4q9oUmW1yo/edit?usp=sharing"",""เพชรบูรณ์!J65"")"),0)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IFERROR(__xludf.DUMMYFUNCTION("IMPORTRANGE(""https://docs.google.com/spreadsheets/d/11923uPwbBZFjjGgGUA6NLw09EwE0CqkOc4q9oUmW1yo/edit?usp=sharing"",""เพชรบูรณ์!I68"")"),15)</f>
        <v>15</v>
      </c>
      <c r="J138" s="266">
        <f ca="1">IFERROR(__xludf.DUMMYFUNCTION("IMPORTRANGE(""https://docs.google.com/spreadsheets/d/11923uPwbBZFjjGgGUA6NLw09EwE0CqkOc4q9oUmW1yo/edit?usp=sharing"",""เพชรบูรณ์!J68"")"),15)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233225</v>
      </c>
      <c r="N140" s="152">
        <f t="shared" ca="1" si="64"/>
        <v>143730</v>
      </c>
      <c r="O140" s="151">
        <f t="shared" ref="O140:O142" ca="1" si="65">IF(L140&gt;0,N140*100/L140,0)</f>
        <v>56.431095406360427</v>
      </c>
      <c r="P140" s="151">
        <f t="shared" ref="P140:P142" ca="1" si="66">IF(M140&gt;0,N140*100/M140,0)</f>
        <v>61.62718404973738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233225</v>
      </c>
      <c r="N142" s="88">
        <f t="shared" ca="1" si="68"/>
        <v>143730</v>
      </c>
      <c r="O142" s="156">
        <f t="shared" ca="1" si="65"/>
        <v>56.431095406360427</v>
      </c>
      <c r="P142" s="156">
        <f t="shared" ca="1" si="66"/>
        <v>61.62718404973738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IFERROR(__xludf.DUMMYFUNCTION("IMPORTRANGE(""https://docs.google.com/spreadsheets/d/1Yj_ptqi66GCucihVvJfMjLAmec39IyEx_6qawtMGysU/edit?usp=sharing"",""สบก!BJ29"")"),233225)</f>
        <v>233225</v>
      </c>
      <c r="N144" s="168">
        <f ca="1">IFERROR(__xludf.DUMMYFUNCTION("IMPORTRANGE(""https://docs.google.com/spreadsheets/d/1Yj_ptqi66GCucihVvJfMjLAmec39IyEx_6qawtMGysU/edit?usp=sharing"",""สบก!BK29"")"),143730)</f>
        <v>143730</v>
      </c>
      <c r="O144" s="168">
        <f ca="1">IF(L144&gt;0,N144*100/L144,0)</f>
        <v>56.431095406360427</v>
      </c>
      <c r="P144" s="168">
        <f ca="1">IF(M144&gt;0,N144*100/M144,0)</f>
        <v>61.62718404973738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IFERROR(__xludf.DUMMYFUNCTION("IMPORTRANGE(""https://docs.google.com/spreadsheets/d/11923uPwbBZFjjGgGUA6NLw09EwE0CqkOc4q9oUmW1yo/edit?usp=sharing"",""เพชรบูรณ์!I74"")"),4)</f>
        <v>4</v>
      </c>
      <c r="J149" s="274">
        <f ca="1">IFERROR(__xludf.DUMMYFUNCTION("IMPORTRANGE(""https://docs.google.com/spreadsheets/d/11923uPwbBZFjjGgGUA6NLw09EwE0CqkOc4q9oUmW1yo/edit?usp=sharing"",""เพชรบูรณ์!J74"")"),3)</f>
        <v>3</v>
      </c>
      <c r="K149" s="275">
        <f ca="1">IF(I149&gt;0,J149*100/I149,0)</f>
        <v>75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IFERROR(__xludf.DUMMYFUNCTION("IMPORTRANGE(""https://docs.google.com/spreadsheets/d/11923uPwbBZFjjGgGUA6NLw09EwE0CqkOc4q9oUmW1yo/edit?usp=sharing"",""เพชรบูรณ์!I89"")"),2)</f>
        <v>2</v>
      </c>
      <c r="J164" s="283">
        <f ca="1">IFERROR(__xludf.DUMMYFUNCTION("IMPORTRANGE(""https://docs.google.com/spreadsheets/d/11923uPwbBZFjjGgGUA6NLw09EwE0CqkOc4q9oUmW1yo/edit?usp=sharing"",""เพชรบูรณ์!J89"")"),2)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IFERROR(__xludf.DUMMYFUNCTION("IMPORTRANGE(""https://docs.google.com/spreadsheets/d/11923uPwbBZFjjGgGUA6NLw09EwE0CqkOc4q9oUmW1yo/edit?usp=sharing"",""เพชรบูรณ์!I101"")"),2)</f>
        <v>2</v>
      </c>
      <c r="J176" s="283">
        <f ca="1">IFERROR(__xludf.DUMMYFUNCTION("IMPORTRANGE(""https://docs.google.com/spreadsheets/d/11923uPwbBZFjjGgGUA6NLw09EwE0CqkOc4q9oUmW1yo/edit?usp=sharing"",""เพชรบูรณ์!J101"")"),1)</f>
        <v>1</v>
      </c>
      <c r="K176" s="284">
        <f ca="1">IF(I176&gt;0,J176*100/I176,0)</f>
        <v>50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3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3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IFERROR(__xludf.DUMMYFUNCTION("IMPORTRANGE(""https://docs.google.com/spreadsheets/d/11923uPwbBZFjjGgGUA6NLw09EwE0CqkOc4q9oUmW1yo/edit?usp=sharing"",""เพชรบูรณ์!J113"")"),0)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IFERROR(__xludf.DUMMYFUNCTION("IMPORTRANGE(""https://docs.google.com/spreadsheets/d/11923uPwbBZFjjGgGUA6NLw09EwE0CqkOc4q9oUmW1yo/edit?usp=sharing"",""เพชรบูรณ์!I114"")"),128000)</f>
        <v>128000</v>
      </c>
      <c r="J189" s="283">
        <f ca="1">IFERROR(__xludf.DUMMYFUNCTION("IMPORTRANGE(""https://docs.google.com/spreadsheets/d/11923uPwbBZFjjGgGUA6NLw09EwE0CqkOc4q9oUmW1yo/edit?usp=sharing"",""เพชรบูรณ์!J114"")"),0)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IFERROR(__xludf.DUMMYFUNCTION("IMPORTRANGE(""https://docs.google.com/spreadsheets/d/11923uPwbBZFjjGgGUA6NLw09EwE0CqkOc4q9oUmW1yo/edit?usp=sharing"",""เพชรบูรณ์!J128"")"),0)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IFERROR(__xludf.DUMMYFUNCTION("IMPORTRANGE(""https://docs.google.com/spreadsheets/d/11923uPwbBZFjjGgGUA6NLw09EwE0CqkOc4q9oUmW1yo/edit?usp=sharing"",""เพชรบูรณ์!I129"")"),0)</f>
        <v>0</v>
      </c>
      <c r="J204" s="283">
        <f ca="1">IFERROR(__xludf.DUMMYFUNCTION("IMPORTRANGE(""https://docs.google.com/spreadsheets/d/11923uPwbBZFjjGgGUA6NLw09EwE0CqkOc4q9oUmW1yo/edit?usp=sharing"",""เพชรบูรณ์!J129"")"),0)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IFERROR(__xludf.DUMMYFUNCTION("IMPORTRANGE(""https://docs.google.com/spreadsheets/d/11923uPwbBZFjjGgGUA6NLw09EwE0CqkOc4q9oUmW1yo/edit?usp=sharing"",""เพชรบูรณ์!J143"")"),0)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IFERROR(__xludf.DUMMYFUNCTION("IMPORTRANGE(""https://docs.google.com/spreadsheets/d/11923uPwbBZFjjGgGUA6NLw09EwE0CqkOc4q9oUmW1yo/edit?usp=sharing"",""เพชรบูรณ์!I144"")"),15)</f>
        <v>15</v>
      </c>
      <c r="J219" s="266">
        <f ca="1">IFERROR(__xludf.DUMMYFUNCTION("IMPORTRANGE(""https://docs.google.com/spreadsheets/d/11923uPwbBZFjjGgGUA6NLw09EwE0CqkOc4q9oUmW1yo/edit?usp=sharing"",""เพชรบูรณ์!J144"")"),15)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IFERROR(__xludf.DUMMYFUNCTION("IMPORTRANGE(""https://docs.google.com/spreadsheets/d/11923uPwbBZFjjGgGUA6NLw09EwE0CqkOc4q9oUmW1yo/edit?usp=sharing"",""เพชรบูรณ์!I149"")"),15)</f>
        <v>15</v>
      </c>
      <c r="J229" s="266">
        <f ca="1">IFERROR(__xludf.DUMMYFUNCTION("IMPORTRANGE(""https://docs.google.com/spreadsheets/d/11923uPwbBZFjjGgGUA6NLw09EwE0CqkOc4q9oUmW1yo/edit?usp=sharing"",""เพชรบูรณ์!J149"")"),15)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IFERROR(__xludf.DUMMYFUNCTION("IMPORTRANGE(""https://docs.google.com/spreadsheets/d/11923uPwbBZFjjGgGUA6NLw09EwE0CqkOc4q9oUmW1yo/edit?usp=sharing"",""เพชรบูรณ์!I158"")"),0)</f>
        <v>0</v>
      </c>
      <c r="J238" s="266">
        <f ca="1">IFERROR(__xludf.DUMMYFUNCTION("IMPORTRANGE(""https://docs.google.com/spreadsheets/d/11923uPwbBZFjjGgGUA6NLw09EwE0CqkOc4q9oUmW1yo/edit?usp=sharing"",""เพชรบูรณ์!J158"")"),0)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IFERROR(__xludf.DUMMYFUNCTION("IMPORTRANGE(""https://docs.google.com/spreadsheets/d/11923uPwbBZFjjGgGUA6NLw09EwE0CqkOc4q9oUmW1yo/edit?usp=sharing"",""เพชรบูรณ์!J166"")"),0)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IFERROR(__xludf.DUMMYFUNCTION("IMPORTRANGE(""https://docs.google.com/spreadsheets/d/11923uPwbBZFjjGgGUA6NLw09EwE0CqkOc4q9oUmW1yo/edit?usp=sharing"",""เพชรบูรณ์!I169"")"),25)</f>
        <v>25</v>
      </c>
      <c r="J249" s="315">
        <f ca="1">IFERROR(__xludf.DUMMYFUNCTION("IMPORTRANGE(""https://docs.google.com/spreadsheets/d/11923uPwbBZFjjGgGUA6NLw09EwE0CqkOc4q9oUmW1yo/edit?usp=sharing"",""เพชรบูรณ์!J169"")"),25)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113624</v>
      </c>
      <c r="O250" s="151">
        <f t="shared" ref="O250:O252" ca="1" si="78">IF(L250&gt;0,N250*100/L250,0)</f>
        <v>57.097487437185933</v>
      </c>
      <c r="P250" s="151">
        <f t="shared" ref="P250:P252" ca="1" si="79">IF(M250&gt;0,N250*100/M250,0)</f>
        <v>64.194350282485871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113624</v>
      </c>
      <c r="O252" s="156">
        <f t="shared" ca="1" si="78"/>
        <v>57.097487437185933</v>
      </c>
      <c r="P252" s="156">
        <f t="shared" ca="1" si="79"/>
        <v>64.194350282485871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IFERROR(__xludf.DUMMYFUNCTION("IMPORTRANGE(""https://docs.google.com/spreadsheets/d/1Yj_ptqi66GCucihVvJfMjLAmec39IyEx_6qawtMGysU/edit?usp=sharing"",""สบก!CC29"")"),113624)</f>
        <v>113624</v>
      </c>
      <c r="O254" s="168">
        <f ca="1">IF(L254&gt;0,N254*100/L254,0)</f>
        <v>57.097487437185933</v>
      </c>
      <c r="P254" s="168">
        <f ca="1">IF(M254&gt;0,N254*100/M254,0)</f>
        <v>64.194350282485871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IFERROR(__xludf.DUMMYFUNCTION("IMPORTRANGE(""https://docs.google.com/spreadsheets/d/11923uPwbBZFjjGgGUA6NLw09EwE0CqkOc4q9oUmW1yo/edit?usp=sharing"",""เพชรบูรณ์!J184"")"),0)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IFERROR(__xludf.DUMMYFUNCTION("IMPORTRANGE(""https://docs.google.com/spreadsheets/d/11923uPwbBZFjjGgGUA6NLw09EwE0CqkOc4q9oUmW1yo/edit?usp=sharing"",""เพชรบูรณ์!I185"")"),20)</f>
        <v>20</v>
      </c>
      <c r="J270" s="315">
        <f ca="1">IFERROR(__xludf.DUMMYFUNCTION("IMPORTRANGE(""https://docs.google.com/spreadsheets/d/11923uPwbBZFjjGgGUA6NLw09EwE0CqkOc4q9oUmW1yo/edit?usp=sharing"",""เพชรบูรณ์!J185"")"),20)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IFERROR(__xludf.DUMMYFUNCTION("IMPORTRANGE(""https://docs.google.com/spreadsheets/d/11923uPwbBZFjjGgGUA6NLw09EwE0CqkOc4q9oUmW1yo/edit?usp=sharing"",""เพชรบูรณ์!I199"")"),0)</f>
        <v>0</v>
      </c>
      <c r="J289" s="315">
        <f ca="1">IFERROR(__xludf.DUMMYFUNCTION("IMPORTRANGE(""https://docs.google.com/spreadsheets/d/11923uPwbBZFjjGgGUA6NLw09EwE0CqkOc4q9oUmW1yo/edit?usp=sharing"",""เพชรบูรณ์!J199"")"),0)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IFERROR(__xludf.DUMMYFUNCTION("IMPORTRANGE(""https://docs.google.com/spreadsheets/d/11923uPwbBZFjjGgGUA6NLw09EwE0CqkOc4q9oUmW1yo/edit?usp=sharing"",""เพชรบูรณ์!J213"")"),0)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IFERROR(__xludf.DUMMYFUNCTION("IMPORTRANGE(""https://docs.google.com/spreadsheets/d/11923uPwbBZFjjGgGUA6NLw09EwE0CqkOc4q9oUmW1yo/edit?usp=sharing"",""เพชรบูรณ์!I214"")"),0)</f>
        <v>0</v>
      </c>
      <c r="J309" s="332">
        <f ca="1">IFERROR(__xludf.DUMMYFUNCTION("IMPORTRANGE(""https://docs.google.com/spreadsheets/d/11923uPwbBZFjjGgGUA6NLw09EwE0CqkOc4q9oUmW1yo/edit?usp=sharing"",""เพชรบูรณ์!J214"")"),0)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IFERROR(__xludf.DUMMYFUNCTION("IMPORTRANGE(""https://docs.google.com/spreadsheets/d/11923uPwbBZFjjGgGUA6NLw09EwE0CqkOc4q9oUmW1yo/edit?usp=sharing"",""เพชรบูรณ์!J226"")"),0)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IFERROR(__xludf.DUMMYFUNCTION("IMPORTRANGE(""https://docs.google.com/spreadsheets/d/11923uPwbBZFjjGgGUA6NLw09EwE0CqkOc4q9oUmW1yo/edit?usp=sharing"",""เพชรบูรณ์!I228"")"),610)</f>
        <v>610</v>
      </c>
      <c r="J328" s="338">
        <f ca="1">IFERROR(__xludf.DUMMYFUNCTION("IMPORTRANGE(""https://docs.google.com/spreadsheets/d/11923uPwbBZFjjGgGUA6NLw09EwE0CqkOc4q9oUmW1yo/edit?usp=sharing"",""เพชรบูรณ์!J228"")"),140)</f>
        <v>140</v>
      </c>
      <c r="K328" s="316">
        <f ca="1">IF(I328&gt;0,J328*100/I328,0)</f>
        <v>22.950819672131146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907580</v>
      </c>
      <c r="N329" s="152">
        <f t="shared" ca="1" si="98"/>
        <v>732415</v>
      </c>
      <c r="O329" s="151">
        <f t="shared" ref="O329:O331" ca="1" si="99">IF(L329&gt;0,N329*100/L329,0)</f>
        <v>60.543174566435766</v>
      </c>
      <c r="P329" s="151">
        <f t="shared" ref="P329:P331" ca="1" si="100">IF(M329&gt;0,N329*100/M329,0)</f>
        <v>80.699773022763836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907580</v>
      </c>
      <c r="N331" s="88">
        <f t="shared" ca="1" si="102"/>
        <v>732415</v>
      </c>
      <c r="O331" s="156">
        <f t="shared" ca="1" si="99"/>
        <v>60.543174566435766</v>
      </c>
      <c r="P331" s="156">
        <f t="shared" ca="1" si="100"/>
        <v>80.699773022763836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IFERROR(__xludf.DUMMYFUNCTION("IMPORTRANGE(""https://docs.google.com/spreadsheets/d/1Yj_ptqi66GCucihVvJfMjLAmec39IyEx_6qawtMGysU/edit?usp=sharing"",""สบก!DL29"")"),842780)</f>
        <v>842780</v>
      </c>
      <c r="N333" s="168">
        <f ca="1">IFERROR(__xludf.DUMMYFUNCTION("IMPORTRANGE(""https://docs.google.com/spreadsheets/d/1Yj_ptqi66GCucihVvJfMjLAmec39IyEx_6qawtMGysU/edit?usp=sharing"",""สบก!DM29"")"),667615)</f>
        <v>667615</v>
      </c>
      <c r="O333" s="168">
        <f ca="1">IF(L333&gt;0,N333*100/L333,0)</f>
        <v>58.310042447639177</v>
      </c>
      <c r="P333" s="168">
        <f ca="1">IF(M333&gt;0,N333*100/M333,0)</f>
        <v>79.215809582571964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IFERROR(__xludf.DUMMYFUNCTION("IMPORTRANGE(""https://docs.google.com/spreadsheets/d/11923uPwbBZFjjGgGUA6NLw09EwE0CqkOc4q9oUmW1yo/edit?usp=sharing"",""เพชรบูรณ์!J234"")"),393)</f>
        <v>393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IFERROR(__xludf.DUMMYFUNCTION("IMPORTRANGE(""https://docs.google.com/spreadsheets/d/11923uPwbBZFjjGgGUA6NLw09EwE0CqkOc4q9oUmW1yo/edit?usp=sharing"",""เพชรบูรณ์!J235"")"),4284.03)</f>
        <v>4284.03</v>
      </c>
      <c r="K340" s="341">
        <f t="shared" ca="1" si="103"/>
        <v>72.36537162162162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IFERROR(__xludf.DUMMYFUNCTION("IMPORTRANGE(""https://docs.google.com/spreadsheets/d/11923uPwbBZFjjGgGUA6NLw09EwE0CqkOc4q9oUmW1yo/edit?usp=sharing"",""เพชรบูรณ์!J236"")"),502)</f>
        <v>502</v>
      </c>
      <c r="K341" s="341">
        <f t="shared" ca="1" si="103"/>
        <v>82.295081967213122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IFERROR(__xludf.DUMMYFUNCTION("IMPORTRANGE(""https://docs.google.com/spreadsheets/d/11923uPwbBZFjjGgGUA6NLw09EwE0CqkOc4q9oUmW1yo/edit?usp=sharing"",""เพชรบูรณ์!J237"")"),6960.19)</f>
        <v>6960.19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1">
        <f t="shared" ca="1" si="103"/>
        <v>6.2295081967213113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IFERROR(__xludf.DUMMYFUNCTION("IMPORTRANGE(""https://docs.google.com/spreadsheets/d/11923uPwbBZFjjGgGUA6NLw09EwE0CqkOc4q9oUmW1yo/edit?usp=sharing"",""เพชรบูรณ์!J240"")"),140)</f>
        <v>140</v>
      </c>
      <c r="K345" s="341">
        <f t="shared" ca="1" si="103"/>
        <v>22.950819672131146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IFERROR(__xludf.DUMMYFUNCTION("IMPORTRANGE(""https://docs.google.com/spreadsheets/d/11923uPwbBZFjjGgGUA6NLw09EwE0CqkOc4q9oUmW1yo/edit?usp=sharing"",""เพชรบูรณ์!J241"")"),2417.85999999999)</f>
        <v>2417.8599999999901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IFERROR(__xludf.DUMMYFUNCTION("IMPORTRANGE(""https://docs.google.com/spreadsheets/d/11923uPwbBZFjjGgGUA6NLw09EwE0CqkOc4q9oUmW1yo/edit?usp=sharing"",""เพชรบูรณ์!M242"")"),1392915.96)</f>
        <v>1392915.96</v>
      </c>
      <c r="O347" s="357">
        <f ca="1">+IF(L347&gt;0,N347*100/L347,0)</f>
        <v>45.28694603863245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IFERROR(__xludf.DUMMYFUNCTION("IMPORTRANGE(""https://docs.google.com/spreadsheets/d/11923uPwbBZFjjGgGUA6NLw09EwE0CqkOc4q9oUmW1yo/edit?usp=sharing"",""เพชรบูรณ์!M244"")"),379100)</f>
        <v>379100</v>
      </c>
      <c r="O349" s="372">
        <f ca="1">+IF(L349&gt;0,N349*100/L349,0)</f>
        <v>57.08219776248626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IFERROR(__xludf.DUMMYFUNCTION("IMPORTRANGE(""https://docs.google.com/spreadsheets/d/11923uPwbBZFjjGgGUA6NLw09EwE0CqkOc4q9oUmW1yo/edit?usp=sharing"",""เพชรบูรณ์!M247"")"),379100)</f>
        <v>379100</v>
      </c>
      <c r="O352" s="165">
        <f t="shared" ca="1" si="105"/>
        <v>57.08219776248626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IFERROR(__xludf.DUMMYFUNCTION("IMPORTRANGE(""https://docs.google.com/spreadsheets/d/11923uPwbBZFjjGgGUA6NLw09EwE0CqkOc4q9oUmW1yo/edit?usp=sharing"",""เพชรบูรณ์!M249"")"),379100)</f>
        <v>379100</v>
      </c>
      <c r="O354" s="168">
        <f t="shared" ca="1" si="105"/>
        <v>57.08219776248626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IFERROR(__xludf.DUMMYFUNCTION("IMPORTRANGE(""https://docs.google.com/spreadsheets/d/11923uPwbBZFjjGgGUA6NLw09EwE0CqkOc4q9oUmW1yo/edit?usp=sharing"",""เพชรบูรณ์!M250"")"),117510)</f>
        <v>117510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IFERROR(__xludf.DUMMYFUNCTION("IMPORTRANGE(""https://docs.google.com/spreadsheets/d/11923uPwbBZFjjGgGUA6NLw09EwE0CqkOc4q9oUmW1yo/edit?usp=sharing"",""เพชรบูรณ์!M251"")"),139460)</f>
        <v>139460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IFERROR(__xludf.DUMMYFUNCTION("IMPORTRANGE(""https://docs.google.com/spreadsheets/d/11923uPwbBZFjjGgGUA6NLw09EwE0CqkOc4q9oUmW1yo/edit?usp=sharing"",""เพชรบูรณ์!M252"")"),76248)</f>
        <v>76248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IFERROR(__xludf.DUMMYFUNCTION("IMPORTRANGE(""https://docs.google.com/spreadsheets/d/11923uPwbBZFjjGgGUA6NLw09EwE0CqkOc4q9oUmW1yo/edit?usp=sharing"",""เพชรบูรณ์!M253"")"),45882)</f>
        <v>45882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IFERROR(__xludf.DUMMYFUNCTION("IMPORTRANGE(""https://docs.google.com/spreadsheets/d/11923uPwbBZFjjGgGUA6NLw09EwE0CqkOc4q9oUmW1yo/edit?usp=sharing"",""เพชรบูรณ์!M275"")"),282546)</f>
        <v>282546</v>
      </c>
      <c r="O380" s="372">
        <f ca="1">+IF(L380&gt;0,N380*100/L380,0)</f>
        <v>27.471123556177808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IFERROR(__xludf.DUMMYFUNCTION("IMPORTRANGE(""https://docs.google.com/spreadsheets/d/11923uPwbBZFjjGgGUA6NLw09EwE0CqkOc4q9oUmW1yo/edit?usp=sharing"",""เพชรบูรณ์!M278"")"),282546)</f>
        <v>282546</v>
      </c>
      <c r="O383" s="165">
        <f t="shared" ca="1" si="109"/>
        <v>27.471123556177808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IFERROR(__xludf.DUMMYFUNCTION("IMPORTRANGE(""https://docs.google.com/spreadsheets/d/11923uPwbBZFjjGgGUA6NLw09EwE0CqkOc4q9oUmW1yo/edit?usp=sharing"",""เพชรบูรณ์!M280"")"),282546)</f>
        <v>282546</v>
      </c>
      <c r="O385" s="168">
        <f t="shared" ca="1" si="109"/>
        <v>27.471123556177808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IFERROR(__xludf.DUMMYFUNCTION("IMPORTRANGE(""https://docs.google.com/spreadsheets/d/11923uPwbBZFjjGgGUA6NLw09EwE0CqkOc4q9oUmW1yo/edit?usp=sharing"",""เพชรบูรณ์!M281"")"),174738)</f>
        <v>174738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IFERROR(__xludf.DUMMYFUNCTION("IMPORTRANGE(""https://docs.google.com/spreadsheets/d/11923uPwbBZFjjGgGUA6NLw09EwE0CqkOc4q9oUmW1yo/edit?usp=sharing"",""เพชรบูรณ์!M283"")"),76248)</f>
        <v>76248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IFERROR(__xludf.DUMMYFUNCTION("IMPORTRANGE(""https://docs.google.com/spreadsheets/d/11923uPwbBZFjjGgGUA6NLw09EwE0CqkOc4q9oUmW1yo/edit?usp=sharing"",""เพชรบูรณ์!M284"")"),31560)</f>
        <v>31560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IFERROR(__xludf.DUMMYFUNCTION("IMPORTRANGE(""https://docs.google.com/spreadsheets/d/11923uPwbBZFjjGgGUA6NLw09EwE0CqkOc4q9oUmW1yo/edit?usp=sharing"",""เพชรบูรณ์!M296"")"),211500)</f>
        <v>211500</v>
      </c>
      <c r="O401" s="372">
        <f ca="1">+IF(L401&gt;0,N401*100/L401,0)</f>
        <v>86.488917968430528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IFERROR(__xludf.DUMMYFUNCTION("IMPORTRANGE(""https://docs.google.com/spreadsheets/d/11923uPwbBZFjjGgGUA6NLw09EwE0CqkOc4q9oUmW1yo/edit?usp=sharing"",""เพชรบูรณ์!M299"")"),211500)</f>
        <v>211500</v>
      </c>
      <c r="O404" s="168">
        <f t="shared" ca="1" si="112"/>
        <v>86.488917968430528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IFERROR(__xludf.DUMMYFUNCTION("IMPORTRANGE(""https://docs.google.com/spreadsheets/d/11923uPwbBZFjjGgGUA6NLw09EwE0CqkOc4q9oUmW1yo/edit?usp=sharing"",""เพชรบูรณ์!M301"")"),211500)</f>
        <v>211500</v>
      </c>
      <c r="O406" s="168">
        <f t="shared" ca="1" si="112"/>
        <v>86.488917968430528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IFERROR(__xludf.DUMMYFUNCTION("IMPORTRANGE(""https://docs.google.com/spreadsheets/d/11923uPwbBZFjjGgGUA6NLw09EwE0CqkOc4q9oUmW1yo/edit?usp=sharing"",""เพชรบูรณ์!M302"")"),133400)</f>
        <v>133400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IFERROR(__xludf.DUMMYFUNCTION("IMPORTRANGE(""https://docs.google.com/spreadsheets/d/11923uPwbBZFjjGgGUA6NLw09EwE0CqkOc4q9oUmW1yo/edit?usp=sharing"",""เพชรบูรณ์!M305"")"),14000)</f>
        <v>14000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1">
        <f t="shared" ref="O435:O439" ca="1" si="114">+IF(L435&gt;0,N435*100/L435,0)</f>
        <v>73.005864197530869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68">
        <f t="shared" ca="1" si="114"/>
        <v>73.005864197530869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68">
        <f t="shared" ca="1" si="114"/>
        <v>73.005864197530869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IFERROR(__xludf.DUMMYFUNCTION("IMPORTRANGE(""https://docs.google.com/spreadsheets/d/11923uPwbBZFjjGgGUA6NLw09EwE0CqkOc4q9oUmW1yo/edit?usp=sharing"",""เพชรบูรณ์!M338"")"),25110)</f>
        <v>25110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IFERROR(__xludf.DUMMYFUNCTION("IMPORTRANGE(""https://docs.google.com/spreadsheets/d/11923uPwbBZFjjGgGUA6NLw09EwE0CqkOc4q9oUmW1yo/edit?usp=sharing"",""เพชรบูรณ์!M350"")"),115480)</f>
        <v>115480</v>
      </c>
      <c r="O455" s="372">
        <f t="shared" ref="O455:O459" ca="1" si="116">+IF(L455&gt;0,N455*100/L455,0)</f>
        <v>26.807435883150408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IFERROR(__xludf.DUMMYFUNCTION("IMPORTRANGE(""https://docs.google.com/spreadsheets/d/11923uPwbBZFjjGgGUA6NLw09EwE0CqkOc4q9oUmW1yo/edit?usp=sharing"",""เพชรบูรณ์!M352"")"),115480)</f>
        <v>115480</v>
      </c>
      <c r="O457" s="168">
        <f t="shared" ca="1" si="116"/>
        <v>26.807435883150408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IFERROR(__xludf.DUMMYFUNCTION("IMPORTRANGE(""https://docs.google.com/spreadsheets/d/11923uPwbBZFjjGgGUA6NLw09EwE0CqkOc4q9oUmW1yo/edit?usp=sharing"",""เพชรบูรณ์!M354"")"),115480)</f>
        <v>115480</v>
      </c>
      <c r="O459" s="168">
        <f t="shared" ca="1" si="116"/>
        <v>26.807435883150408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IFERROR(__xludf.DUMMYFUNCTION("IMPORTRANGE(""https://docs.google.com/spreadsheets/d/11923uPwbBZFjjGgGUA6NLw09EwE0CqkOc4q9oUmW1yo/edit?usp=sharing"",""เพชรบูรณ์!M358"")"),115480)</f>
        <v>115480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IFERROR(__xludf.DUMMYFUNCTION("IMPORTRANGE(""https://docs.google.com/spreadsheets/d/11923uPwbBZFjjGgGUA6NLw09EwE0CqkOc4q9oUmW1yo/edit?usp=sharing"",""เพชรบูรณ์!I359"")"),55704)</f>
        <v>55704</v>
      </c>
      <c r="J464" s="266">
        <f ca="1">IFERROR(__xludf.DUMMYFUNCTION("IMPORTRANGE(""https://docs.google.com/spreadsheets/d/11923uPwbBZFjjGgGUA6NLw09EwE0CqkOc4q9oUmW1yo/edit?usp=sharing"",""เพชรบูรณ์!J359"")"),0)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IFERROR(__xludf.DUMMYFUNCTION("IMPORTRANGE(""https://docs.google.com/spreadsheets/d/11923uPwbBZFjjGgGUA6NLw09EwE0CqkOc4q9oUmW1yo/edit?usp=sharing"",""เพชรบูรณ์!I411"")"),0)</f>
        <v>0</v>
      </c>
      <c r="J516" s="266">
        <f ca="1">IFERROR(__xludf.DUMMYFUNCTION("IMPORTRANGE(""https://docs.google.com/spreadsheets/d/11923uPwbBZFjjGgGUA6NLw09EwE0CqkOc4q9oUmW1yo/edit?usp=sharing"",""เพชรบูรณ์!J411"")"),0)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IFERROR(__xludf.DUMMYFUNCTION("IMPORTRANGE(""https://docs.google.com/spreadsheets/d/11923uPwbBZFjjGgGUA6NLw09EwE0CqkOc4q9oUmW1yo/edit?usp=sharing"",""เพชรบูรณ์!I412"")"),0)</f>
        <v>0</v>
      </c>
      <c r="J517" s="283">
        <f ca="1">IFERROR(__xludf.DUMMYFUNCTION("IMPORTRANGE(""https://docs.google.com/spreadsheets/d/11923uPwbBZFjjGgGUA6NLw09EwE0CqkOc4q9oUmW1yo/edit?usp=sharing"",""เพชรบูรณ์!J412"")"),0)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IFERROR(__xludf.DUMMYFUNCTION("IMPORTRANGE(""https://docs.google.com/spreadsheets/d/11923uPwbBZFjjGgGUA6NLw09EwE0CqkOc4q9oUmW1yo/edit?usp=sharing"",""เพชรบูรณ์!I413"")"),0)</f>
        <v>0</v>
      </c>
      <c r="J518" s="283">
        <f ca="1">IFERROR(__xludf.DUMMYFUNCTION("IMPORTRANGE(""https://docs.google.com/spreadsheets/d/11923uPwbBZFjjGgGUA6NLw09EwE0CqkOc4q9oUmW1yo/edit?usp=sharing"",""เพชรบูรณ์!J413"")"),0)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IFERROR(__xludf.DUMMYFUNCTION("IMPORTRANGE(""https://docs.google.com/spreadsheets/d/11923uPwbBZFjjGgGUA6NLw09EwE0CqkOc4q9oUmW1yo/edit?usp=sharing"",""เพชรบูรณ์!I420"")"),1090)</f>
        <v>1090</v>
      </c>
      <c r="J525" s="283">
        <f ca="1">IFERROR(__xludf.DUMMYFUNCTION("IMPORTRANGE(""https://docs.google.com/spreadsheets/d/11923uPwbBZFjjGgGUA6NLw09EwE0CqkOc4q9oUmW1yo/edit?usp=sharing"",""เพชรบูรณ์!J420"")"),0)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IFERROR(__xludf.DUMMYFUNCTION("IMPORTRANGE(""https://docs.google.com/spreadsheets/d/11923uPwbBZFjjGgGUA6NLw09EwE0CqkOc4q9oUmW1yo/edit?usp=sharing"",""เพชรบูรณ์!I421"")"),42)</f>
        <v>42</v>
      </c>
      <c r="J526" s="283">
        <f ca="1">IFERROR(__xludf.DUMMYFUNCTION("IMPORTRANGE(""https://docs.google.com/spreadsheets/d/11923uPwbBZFjjGgGUA6NLw09EwE0CqkOc4q9oUmW1yo/edit?usp=sharing"",""เพชรบูรณ์!J421"")"),0)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IFERROR(__xludf.DUMMYFUNCTION("IMPORTRANGE(""https://docs.google.com/spreadsheets/d/11923uPwbBZFjjGgGUA6NLw09EwE0CqkOc4q9oUmW1yo/edit?usp=sharing"",""เพชรบูรณ์!J459"")"),6555)</f>
        <v>6555</v>
      </c>
      <c r="K564" s="371">
        <f ca="1">IF(I564&gt;0,J564*100/I564,0)</f>
        <v>170.25974025974025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IFERROR(__xludf.DUMMYFUNCTION("IMPORTRANGE(""https://docs.google.com/spreadsheets/d/11923uPwbBZFjjGgGUA6NLw09EwE0CqkOc4q9oUmW1yo/edit?usp=sharing"",""เพชรบูรณ์!M459"")"),95493.4599999999)</f>
        <v>95493.459999999905</v>
      </c>
      <c r="O564" s="372">
        <f t="shared" ref="O564:O568" ca="1" si="122">+IF(L564&gt;0,N564*100/L564,0)</f>
        <v>60.746475826971952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IFERROR(__xludf.DUMMYFUNCTION("IMPORTRANGE(""https://docs.google.com/spreadsheets/d/11923uPwbBZFjjGgGUA6NLw09EwE0CqkOc4q9oUmW1yo/edit?usp=sharing"",""เพชรบูรณ์!M461"")"),95493.4599999999)</f>
        <v>95493.459999999905</v>
      </c>
      <c r="O566" s="168">
        <f t="shared" ca="1" si="122"/>
        <v>60.746475826971952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IFERROR(__xludf.DUMMYFUNCTION("IMPORTRANGE(""https://docs.google.com/spreadsheets/d/11923uPwbBZFjjGgGUA6NLw09EwE0CqkOc4q9oUmW1yo/edit?usp=sharing"",""เพชรบูรณ์!M463"")"),95493.4599999999)</f>
        <v>95493.459999999905</v>
      </c>
      <c r="O568" s="168">
        <f t="shared" ca="1" si="122"/>
        <v>60.746475826971952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IFERROR(__xludf.DUMMYFUNCTION("IMPORTRANGE(""https://docs.google.com/spreadsheets/d/11923uPwbBZFjjGgGUA6NLw09EwE0CqkOc4q9oUmW1yo/edit?usp=sharing"",""เพชรบูรณ์!M466"")"),73300)</f>
        <v>73300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IFERROR(__xludf.DUMMYFUNCTION("IMPORTRANGE(""https://docs.google.com/spreadsheets/d/11923uPwbBZFjjGgGUA6NLw09EwE0CqkOc4q9oUmW1yo/edit?usp=sharing"",""เพชรบูรณ์!M467"")"),22193.46)</f>
        <v>22193.46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IFERROR(__xludf.DUMMYFUNCTION("IMPORTRANGE(""https://docs.google.com/spreadsheets/d/11923uPwbBZFjjGgGUA6NLw09EwE0CqkOc4q9oUmW1yo/edit?usp=sharing"",""เพชรบูรณ์!J468"")"),6555)</f>
        <v>6555</v>
      </c>
      <c r="K573" s="201">
        <f ca="1">IF(I573&gt;0,J573*100/I573,0)</f>
        <v>170.25974025974025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IFERROR(__xludf.DUMMYFUNCTION("IMPORTRANGE(""https://docs.google.com/spreadsheets/d/11923uPwbBZFjjGgGUA6NLw09EwE0CqkOc4q9oUmW1yo/edit?usp=sharing"",""เพชรบูรณ์!J471"")"),514)</f>
        <v>514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IFERROR(__xludf.DUMMYFUNCTION("IMPORTRANGE(""https://docs.google.com/spreadsheets/d/11923uPwbBZFjjGgGUA6NLw09EwE0CqkOc4q9oUmW1yo/edit?usp=sharing"",""เพชรบูรณ์!J472"")"),5943)</f>
        <v>5943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IFERROR(__xludf.DUMMYFUNCTION("IMPORTRANGE(""https://docs.google.com/spreadsheets/d/11923uPwbBZFjjGgGUA6NLw09EwE0CqkOc4q9oUmW1yo/edit?usp=sharing"",""เพชรบูรณ์!J473"")"),2)</f>
        <v>2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IFERROR(__xludf.DUMMYFUNCTION("IMPORTRANGE(""https://docs.google.com/spreadsheets/d/11923uPwbBZFjjGgGUA6NLw09EwE0CqkOc4q9oUmW1yo/edit?usp=sharing"",""เพชรบูรณ์!J474"")"),96)</f>
        <v>96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IFERROR(__xludf.DUMMYFUNCTION("IMPORTRANGE(""https://docs.google.com/spreadsheets/d/11923uPwbBZFjjGgGUA6NLw09EwE0CqkOc4q9oUmW1yo/edit?usp=sharing"",""เพชรบูรณ์!J475"")"),31)</f>
        <v>31</v>
      </c>
      <c r="K580" s="371">
        <f ca="1">IF(I580&gt;0,J580*100/I580,0)</f>
        <v>10.333333333333334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IFERROR(__xludf.DUMMYFUNCTION("IMPORTRANGE(""https://docs.google.com/spreadsheets/d/11923uPwbBZFjjGgGUA6NLw09EwE0CqkOc4q9oUmW1yo/edit?usp=sharing"",""เพชรบูรณ์!M475"")"),172916)</f>
        <v>172916</v>
      </c>
      <c r="O580" s="372">
        <f t="shared" ref="O580:O584" ca="1" si="124">+IF(L580&gt;0,N580*100/L580,0)</f>
        <v>49.838881683239663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IFERROR(__xludf.DUMMYFUNCTION("IMPORTRANGE(""https://docs.google.com/spreadsheets/d/11923uPwbBZFjjGgGUA6NLw09EwE0CqkOc4q9oUmW1yo/edit?usp=sharing"",""เพชรบูรณ์!M477"")"),172916)</f>
        <v>172916</v>
      </c>
      <c r="O582" s="168">
        <f t="shared" ca="1" si="124"/>
        <v>49.838881683239663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IFERROR(__xludf.DUMMYFUNCTION("IMPORTRANGE(""https://docs.google.com/spreadsheets/d/11923uPwbBZFjjGgGUA6NLw09EwE0CqkOc4q9oUmW1yo/edit?usp=sharing"",""เพชรบูรณ์!M479"")"),172916)</f>
        <v>172916</v>
      </c>
      <c r="O584" s="168">
        <f t="shared" ca="1" si="124"/>
        <v>49.838881683239663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IFERROR(__xludf.DUMMYFUNCTION("IMPORTRANGE(""https://docs.google.com/spreadsheets/d/11923uPwbBZFjjGgGUA6NLw09EwE0CqkOc4q9oUmW1yo/edit?usp=sharing"",""เพชรบูรณ์!M483"")"),102890)</f>
        <v>102890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IFERROR(__xludf.DUMMYFUNCTION("IMPORTRANGE(""https://docs.google.com/spreadsheets/d/11923uPwbBZFjjGgGUA6NLw09EwE0CqkOc4q9oUmW1yo/edit?usp=sharing"",""เพชรบูรณ์!J484"")"),169)</f>
        <v>169</v>
      </c>
      <c r="K589" s="163">
        <f t="shared" ref="K589:K596" ca="1" si="125">IF(I589&gt;0,J589*100/I589,0)</f>
        <v>56.333333333333336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IFERROR(__xludf.DUMMYFUNCTION("IMPORTRANGE(""https://docs.google.com/spreadsheets/d/11923uPwbBZFjjGgGUA6NLw09EwE0CqkOc4q9oUmW1yo/edit?usp=sharing"",""เพชรบูรณ์!J485"")"),107)</f>
        <v>107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IFERROR(__xludf.DUMMYFUNCTION("IMPORTRANGE(""https://docs.google.com/spreadsheets/d/11923uPwbBZFjjGgGUA6NLw09EwE0CqkOc4q9oUmW1yo/edit?usp=sharing"",""เพชรบูรณ์!J486"")"),157)</f>
        <v>157</v>
      </c>
      <c r="K591" s="163">
        <f t="shared" ca="1" si="125"/>
        <v>52.333333333333336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IFERROR(__xludf.DUMMYFUNCTION("IMPORTRANGE(""https://docs.google.com/spreadsheets/d/11923uPwbBZFjjGgGUA6NLw09EwE0CqkOc4q9oUmW1yo/edit?usp=sharing"",""เพชรบูรณ์!J487"")"),80.66)</f>
        <v>80.66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IFERROR(__xludf.DUMMYFUNCTION("IMPORTRANGE(""https://docs.google.com/spreadsheets/d/11923uPwbBZFjjGgGUA6NLw09EwE0CqkOc4q9oUmW1yo/edit?usp=sharing"",""เพชรบูรณ์!J490"")"),31)</f>
        <v>31</v>
      </c>
      <c r="K595" s="163">
        <f t="shared" ca="1" si="125"/>
        <v>10.333333333333334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0">
        <f ca="1">IFERROR(__xludf.DUMMYFUNCTION("IMPORTRANGE(""https://docs.google.com/spreadsheets/d/11923uPwbBZFjjGgGUA6NLw09EwE0CqkOc4q9oUmW1yo/edit?usp=sharing"",""เพชรบูรณ์!J491"")"),16.86)</f>
        <v>16.86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0">
        <f ca="1">IFERROR(__xludf.DUMMYFUNCTION("IMPORTRANGE(""https://docs.google.com/spreadsheets/d/11923uPwbBZFjjGgGUA6NLw09EwE0CqkOc4q9oUmW1yo/edit?usp=sharing"",""เพชรบูรณ์!J523"")"),7563543.62)</f>
        <v>7563543.6200000001</v>
      </c>
      <c r="K628" s="341">
        <f t="shared" ref="K628:K635" ca="1" si="129">IF(I628&gt;0,J628*100/I628,0)</f>
        <v>37.792275886365992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IFERROR(__xludf.DUMMYFUNCTION("IMPORTRANGE(""https://docs.google.com/spreadsheets/d/11923uPwbBZFjjGgGUA6NLw09EwE0CqkOc4q9oUmW1yo/edit?usp=sharing"",""เพชรบูรณ์!I524"")"),654)</f>
        <v>654</v>
      </c>
      <c r="J629" s="340">
        <f ca="1">IFERROR(__xludf.DUMMYFUNCTION("IMPORTRANGE(""https://docs.google.com/spreadsheets/d/11923uPwbBZFjjGgGUA6NLw09EwE0CqkOc4q9oUmW1yo/edit?usp=sharing"",""เพชรบูรณ์!J524"")"),221)</f>
        <v>221</v>
      </c>
      <c r="K629" s="341">
        <f t="shared" ca="1" si="129"/>
        <v>33.792048929663608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0">
        <f ca="1">IFERROR(__xludf.DUMMYFUNCTION("IMPORTRANGE(""https://docs.google.com/spreadsheets/d/11923uPwbBZFjjGgGUA6NLw09EwE0CqkOc4q9oUmW1yo/edit?usp=sharing"",""เพชรบูรณ์!J525"")"),723971.44)</f>
        <v>723971.44</v>
      </c>
      <c r="K630" s="341">
        <f t="shared" ca="1" si="129"/>
        <v>2.5832159082771917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IFERROR(__xludf.DUMMYFUNCTION("IMPORTRANGE(""https://docs.google.com/spreadsheets/d/11923uPwbBZFjjGgGUA6NLw09EwE0CqkOc4q9oUmW1yo/edit?usp=sharing"",""เพชรบูรณ์!I526"")"),1029)</f>
        <v>1029</v>
      </c>
      <c r="J631" s="340">
        <f ca="1">IFERROR(__xludf.DUMMYFUNCTION("IMPORTRANGE(""https://docs.google.com/spreadsheets/d/11923uPwbBZFjjGgGUA6NLw09EwE0CqkOc4q9oUmW1yo/edit?usp=sharing"",""เพชรบูรณ์!J526"")"),214)</f>
        <v>214</v>
      </c>
      <c r="K631" s="341">
        <f t="shared" ca="1" si="129"/>
        <v>20.796890184645285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0">
        <f ca="1">IFERROR(__xludf.DUMMYFUNCTION("IMPORTRANGE(""https://docs.google.com/spreadsheets/d/11923uPwbBZFjjGgGUA6NLw09EwE0CqkOc4q9oUmW1yo/edit?usp=sharing"",""เพชรบูรณ์!J527"")"),314253.53)</f>
        <v>314253.53000000003</v>
      </c>
      <c r="K632" s="341">
        <f t="shared" ca="1" si="129"/>
        <v>11.893100840690677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IFERROR(__xludf.DUMMYFUNCTION("IMPORTRANGE(""https://docs.google.com/spreadsheets/d/11923uPwbBZFjjGgGUA6NLw09EwE0CqkOc4q9oUmW1yo/edit?usp=sharing"",""เพชรบูรณ์!I528"")"),133)</f>
        <v>133</v>
      </c>
      <c r="J633" s="340">
        <f ca="1">IFERROR(__xludf.DUMMYFUNCTION("IMPORTRANGE(""https://docs.google.com/spreadsheets/d/11923uPwbBZFjjGgGUA6NLw09EwE0CqkOc4q9oUmW1yo/edit?usp=sharing"",""เพชรบูรณ์!J528"")"),64)</f>
        <v>64</v>
      </c>
      <c r="K633" s="341">
        <f t="shared" ca="1" si="129"/>
        <v>48.120300751879697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0">
        <f ca="1">IFERROR(__xludf.DUMMYFUNCTION("IMPORTRANGE(""https://docs.google.com/spreadsheets/d/11923uPwbBZFjjGgGUA6NLw09EwE0CqkOc4q9oUmW1yo/edit?usp=sharing"",""เพชรบูรณ์!J529"")"),4694000)</f>
        <v>4694000</v>
      </c>
      <c r="K634" s="341">
        <f t="shared" ca="1" si="129"/>
        <v>39.116666666666667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IFERROR(__xludf.DUMMYFUNCTION("IMPORTRANGE(""https://docs.google.com/spreadsheets/d/11923uPwbBZFjjGgGUA6NLw09EwE0CqkOc4q9oUmW1yo/edit?usp=sharing"",""เพชรบูรณ์!J530"")"),138)</f>
        <v>138</v>
      </c>
      <c r="K635" s="486">
        <f t="shared" ca="1" si="129"/>
        <v>46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3880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3880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3880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IFERROR(__xludf.DUMMYFUNCTION("IMPORTRANGE(""https://docs.google.com/spreadsheets/d/11923uPwbBZFjjGgGUA6NLw09EwE0CqkOc4q9oUmW1yo/edit?usp=sharing"",""เพชรบูรณ์!J541"")"),0)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IFERROR(__xludf.DUMMYFUNCTION("IMPORTRANGE(""https://docs.google.com/spreadsheets/d/11923uPwbBZFjjGgGUA6NLw09EwE0CqkOc4q9oUmW1yo/edit?usp=sharing"",""เพชรบูรณ์!J542"")"),0)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IFERROR(__xludf.DUMMYFUNCTION("IMPORTRANGE(""https://docs.google.com/spreadsheets/d/11923uPwbBZFjjGgGUA6NLw09EwE0CqkOc4q9oUmW1yo/edit?usp=sharing"",""เพชรบูรณ์!I543"")"),38)</f>
        <v>38</v>
      </c>
      <c r="J648" s="535">
        <f ca="1">IFERROR(__xludf.DUMMYFUNCTION("IMPORTRANGE(""https://docs.google.com/spreadsheets/d/11923uPwbBZFjjGgGUA6NLw09EwE0CqkOc4q9oUmW1yo/edit?usp=sharing"",""เพชรบูรณ์!J543"")"),0)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IFERROR(__xludf.DUMMYFUNCTION("IMPORTRANGE(""https://docs.google.com/spreadsheets/d/11923uPwbBZFjjGgGUA6NLw09EwE0CqkOc4q9oUmW1yo/edit?usp=sharing"",""เพชรบูรณ์!L543"")"),3040)</f>
        <v>3040</v>
      </c>
      <c r="M648" s="520"/>
      <c r="N648" s="537">
        <f ca="1">IFERROR(__xludf.DUMMYFUNCTION("IMPORTRANGE(""https://docs.google.com/spreadsheets/d/11923uPwbBZFjjGgGUA6NLw09EwE0CqkOc4q9oUmW1yo/edit?usp=sharing"",""เพชรบูรณ์!M543"")"),0)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IFERROR(__xludf.DUMMYFUNCTION("IMPORTRANGE(""https://docs.google.com/spreadsheets/d/11923uPwbBZFjjGgGUA6NLw09EwE0CqkOc4q9oUmW1yo/edit?usp=sharing"",""เพชรบูรณ์!I544"")"),4)</f>
        <v>4</v>
      </c>
      <c r="J649" s="535">
        <f ca="1">IFERROR(__xludf.DUMMYFUNCTION("IMPORTRANGE(""https://docs.google.com/spreadsheets/d/11923uPwbBZFjjGgGUA6NLw09EwE0CqkOc4q9oUmW1yo/edit?usp=sharing"",""เพชรบูรณ์!J544"")"),0)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IFERROR(__xludf.DUMMYFUNCTION("IMPORTRANGE(""https://docs.google.com/spreadsheets/d/11923uPwbBZFjjGgGUA6NLw09EwE0CqkOc4q9oUmW1yo/edit?usp=sharing"",""เพชรบูรณ์!L544"")"),480)</f>
        <v>480</v>
      </c>
      <c r="M649" s="520"/>
      <c r="N649" s="537">
        <f ca="1">IFERROR(__xludf.DUMMYFUNCTION("IMPORTRANGE(""https://docs.google.com/spreadsheets/d/11923uPwbBZFjjGgGUA6NLw09EwE0CqkOc4q9oUmW1yo/edit?usp=sharing"",""เพชรบูรณ์!M544"")"),0)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IFERROR(__xludf.DUMMYFUNCTION("IMPORTRANGE(""https://docs.google.com/spreadsheets/d/11923uPwbBZFjjGgGUA6NLw09EwE0CqkOc4q9oUmW1yo/edit?usp=sharing"",""เพชรบูรณ์!I545"")"),0)</f>
        <v>0</v>
      </c>
      <c r="J650" s="535">
        <f ca="1">IFERROR(__xludf.DUMMYFUNCTION("IMPORTRANGE(""https://docs.google.com/spreadsheets/d/11923uPwbBZFjjGgGUA6NLw09EwE0CqkOc4q9oUmW1yo/edit?usp=sharing"",""เพชรบูรณ์!J545"")"),0)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IFERROR(__xludf.DUMMYFUNCTION("IMPORTRANGE(""https://docs.google.com/spreadsheets/d/11923uPwbBZFjjGgGUA6NLw09EwE0CqkOc4q9oUmW1yo/edit?usp=sharing"",""เพชรบูรณ์!L545"")"),0)</f>
        <v>0</v>
      </c>
      <c r="M650" s="520"/>
      <c r="N650" s="537">
        <f ca="1">IFERROR(__xludf.DUMMYFUNCTION("IMPORTRANGE(""https://docs.google.com/spreadsheets/d/11923uPwbBZFjjGgGUA6NLw09EwE0CqkOc4q9oUmW1yo/edit?usp=sharing"",""เพชรบูรณ์!M545"")"),0)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IFERROR(__xludf.DUMMYFUNCTION("IMPORTRANGE(""https://docs.google.com/spreadsheets/d/11923uPwbBZFjjGgGUA6NLw09EwE0CqkOc4q9oUmW1yo/edit?usp=sharing"",""เพชรบูรณ์!I546"")"),0)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IFERROR(__xludf.DUMMYFUNCTION("IMPORTRANGE(""https://docs.google.com/spreadsheets/d/11923uPwbBZFjjGgGUA6NLw09EwE0CqkOc4q9oUmW1yo/edit?usp=sharing"",""เพชรบูรณ์!L546"")"),0)</f>
        <v>0</v>
      </c>
      <c r="M651" s="520"/>
      <c r="N651" s="537">
        <f ca="1">IFERROR(__xludf.DUMMYFUNCTION("IMPORTRANGE(""https://docs.google.com/spreadsheets/d/11923uPwbBZFjjGgGUA6NLw09EwE0CqkOc4q9oUmW1yo/edit?usp=sharing"",""เพชรบูรณ์!M546"")"),0)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IFERROR(__xludf.DUMMYFUNCTION("IMPORTRANGE(""https://docs.google.com/spreadsheets/d/11923uPwbBZFjjGgGUA6NLw09EwE0CqkOc4q9oUmW1yo/edit?usp=sharing"",""เพชรบูรณ์!J547"")"),0)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IFERROR(__xludf.DUMMYFUNCTION("IMPORTRANGE(""https://docs.google.com/spreadsheets/d/11923uPwbBZFjjGgGUA6NLw09EwE0CqkOc4q9oUmW1yo/edit?usp=sharing"",""เพชรบูรณ์!J548"")"),0)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IFERROR(__xludf.DUMMYFUNCTION("IMPORTRANGE(""https://docs.google.com/spreadsheets/d/11923uPwbBZFjjGgGUA6NLw09EwE0CqkOc4q9oUmW1yo/edit?usp=sharing"",""เพชรบูรณ์!J550"")"),0)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IFERROR(__xludf.DUMMYFUNCTION("IMPORTRANGE(""https://docs.google.com/spreadsheets/d/11923uPwbBZFjjGgGUA6NLw09EwE0CqkOc4q9oUmW1yo/edit?usp=sharing"",""เพชรบูรณ์!J551"")"),0)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IFERROR(__xludf.DUMMYFUNCTION("IMPORTRANGE(""https://docs.google.com/spreadsheets/d/11923uPwbBZFjjGgGUA6NLw09EwE0CqkOc4q9oUmW1yo/edit?usp=sharing"",""เพชรบูรณ์!J552"")"),0)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IFERROR(__xludf.DUMMYFUNCTION("IMPORTRANGE(""https://docs.google.com/spreadsheets/d/11923uPwbBZFjjGgGUA6NLw09EwE0CqkOc4q9oUmW1yo/edit?usp=sharing"",""เพชรบูรณ์!J553"")"),0)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IFERROR(__xludf.DUMMYFUNCTION("IMPORTRANGE(""https://docs.google.com/spreadsheets/d/11923uPwbBZFjjGgGUA6NLw09EwE0CqkOc4q9oUmW1yo/edit?usp=sharing"",""เพชรบูรณ์!J554"")"),0)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IFERROR(__xludf.DUMMYFUNCTION("IMPORTRANGE(""https://docs.google.com/spreadsheets/d/11923uPwbBZFjjGgGUA6NLw09EwE0CqkOc4q9oUmW1yo/edit?usp=sharing"",""เพชรบูรณ์!J555"")"),0)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IFERROR(__xludf.DUMMYFUNCTION("IMPORTRANGE(""https://docs.google.com/spreadsheets/d/11923uPwbBZFjjGgGUA6NLw09EwE0CqkOc4q9oUmW1yo/edit?usp=sharing"",""เพชรบูรณ์!J556"")"),0)</f>
        <v>0</v>
      </c>
      <c r="K661" s="536"/>
      <c r="L661" s="521">
        <f ca="1">IFERROR(__xludf.DUMMYFUNCTION("IMPORTRANGE(""https://docs.google.com/spreadsheets/d/11923uPwbBZFjjGgGUA6NLw09EwE0CqkOc4q9oUmW1yo/edit?usp=sharing"",""เพชรบูรณ์!L556"")"),0)</f>
        <v>0</v>
      </c>
      <c r="M661" s="520"/>
      <c r="N661" s="537">
        <f ca="1">IFERROR(__xludf.DUMMYFUNCTION("IMPORTRANGE(""https://docs.google.com/spreadsheets/d/11923uPwbBZFjjGgGUA6NLw09EwE0CqkOc4q9oUmW1yo/edit?usp=sharing"",""เพชรบูรณ์!M556"")"),0)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IFERROR(__xludf.DUMMYFUNCTION("IMPORTRANGE(""https://docs.google.com/spreadsheets/d/11923uPwbBZFjjGgGUA6NLw09EwE0CqkOc4q9oUmW1yo/edit?usp=sharing"",""เพชรบูรณ์!J557"")"),0)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IFERROR(__xludf.DUMMYFUNCTION("IMPORTRANGE(""https://docs.google.com/spreadsheets/d/11923uPwbBZFjjGgGUA6NLw09EwE0CqkOc4q9oUmW1yo/edit?usp=sharing"",""เพชรบูรณ์!I558"")"),0)</f>
        <v>0</v>
      </c>
      <c r="J663" s="535">
        <f ca="1">IFERROR(__xludf.DUMMYFUNCTION("IMPORTRANGE(""https://docs.google.com/spreadsheets/d/11923uPwbBZFjjGgGUA6NLw09EwE0CqkOc4q9oUmW1yo/edit?usp=sharing"",""เพชรบูรณ์!J558"")"),0)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IFERROR(__xludf.DUMMYFUNCTION("IMPORTRANGE(""https://docs.google.com/spreadsheets/d/11923uPwbBZFjjGgGUA6NLw09EwE0CqkOc4q9oUmW1yo/edit?usp=sharing"",""เพชรบูรณ์!I560"")"),3)</f>
        <v>3</v>
      </c>
      <c r="J665" s="535">
        <f ca="1">IFERROR(__xludf.DUMMYFUNCTION("IMPORTRANGE(""https://docs.google.com/spreadsheets/d/11923uPwbBZFjjGgGUA6NLw09EwE0CqkOc4q9oUmW1yo/edit?usp=sharing"",""เพชรบูรณ์!J560"")"),0)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IFERROR(__xludf.DUMMYFUNCTION("IMPORTRANGE(""https://docs.google.com/spreadsheets/d/11923uPwbBZFjjGgGUA6NLw09EwE0CqkOc4q9oUmW1yo/edit?usp=sharing"",""เพชรบูรณ์!L560"")"),360)</f>
        <v>360</v>
      </c>
      <c r="M665" s="520"/>
      <c r="N665" s="537">
        <f ca="1">IFERROR(__xludf.DUMMYFUNCTION("IMPORTRANGE(""https://docs.google.com/spreadsheets/d/11923uPwbBZFjjGgGUA6NLw09EwE0CqkOc4q9oUmW1yo/edit?usp=sharing"",""เพชรบูรณ์!M560"")"),0)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IFERROR(__xludf.DUMMYFUNCTION("IMPORTRANGE(""https://docs.google.com/spreadsheets/d/11923uPwbBZFjjGgGUA6NLw09EwE0CqkOc4q9oUmW1yo/edit?usp=sharing"",""เพชรบูรณ์!J561"")"),0)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IFERROR(__xludf.DUMMYFUNCTION("IMPORTRANGE(""https://docs.google.com/spreadsheets/d/11923uPwbBZFjjGgGUA6NLw09EwE0CqkOc4q9oUmW1yo/edit?usp=sharing"",""เพชรบูรณ์!J562"")"),0)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IFERROR(__xludf.DUMMYFUNCTION("IMPORTRANGE(""https://docs.google.com/spreadsheets/d/11923uPwbBZFjjGgGUA6NLw09EwE0CqkOc4q9oUmW1yo/edit?usp=sharing"",""เพชรบูรณ์!I563"")"),0)</f>
        <v>0</v>
      </c>
      <c r="J668" s="535">
        <f ca="1">IFERROR(__xludf.DUMMYFUNCTION("IMPORTRANGE(""https://docs.google.com/spreadsheets/d/11923uPwbBZFjjGgGUA6NLw09EwE0CqkOc4q9oUmW1yo/edit?usp=sharing"",""เพชรบูรณ์!J563"")"),0)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IFERROR(__xludf.DUMMYFUNCTION("IMPORTRANGE(""https://docs.google.com/spreadsheets/d/11923uPwbBZFjjGgGUA6NLw09EwE0CqkOc4q9oUmW1yo/edit?usp=sharing"",""เพชรบูรณ์!L563"")"),0)</f>
        <v>0</v>
      </c>
      <c r="M668" s="520"/>
      <c r="N668" s="537">
        <f ca="1">IFERROR(__xludf.DUMMYFUNCTION("IMPORTRANGE(""https://docs.google.com/spreadsheets/d/11923uPwbBZFjjGgGUA6NLw09EwE0CqkOc4q9oUmW1yo/edit?usp=sharing"",""เพชรบูรณ์!M563"")"),0)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IFERROR(__xludf.DUMMYFUNCTION("IMPORTRANGE(""https://docs.google.com/spreadsheets/d/11923uPwbBZFjjGgGUA6NLw09EwE0CqkOc4q9oUmW1yo/edit?usp=sharing"",""เพชรบูรณ์!J564"")"),0)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IFERROR(__xludf.DUMMYFUNCTION("IMPORTRANGE(""https://docs.google.com/spreadsheets/d/11923uPwbBZFjjGgGUA6NLw09EwE0CqkOc4q9oUmW1yo/edit?usp=sharing"",""เพชรบูรณ์!J565"")"),0)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IFERROR(__xludf.DUMMYFUNCTION("IMPORTRANGE(""https://docs.google.com/spreadsheets/d/11923uPwbBZFjjGgGUA6NLw09EwE0CqkOc4q9oUmW1yo/edit?usp=sharing"",""เพชรบูรณ์!I566"")"),0)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IFERROR(__xludf.DUMMYFUNCTION("IMPORTRANGE(""https://docs.google.com/spreadsheets/d/11923uPwbBZFjjGgGUA6NLw09EwE0CqkOc4q9oUmW1yo/edit?usp=sharing"",""เพชรบูรณ์!L566"")"),0)</f>
        <v>0</v>
      </c>
      <c r="M671" s="520"/>
      <c r="N671" s="537">
        <f ca="1">IFERROR(__xludf.DUMMYFUNCTION("IMPORTRANGE(""https://docs.google.com/spreadsheets/d/11923uPwbBZFjjGgGUA6NLw09EwE0CqkOc4q9oUmW1yo/edit?usp=sharing"",""เพชรบูรณ์!M566"")"),0)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IFERROR(__xludf.DUMMYFUNCTION("IMPORTRANGE(""https://docs.google.com/spreadsheets/d/11923uPwbBZFjjGgGUA6NLw09EwE0CqkOc4q9oUmW1yo/edit?usp=sharing"",""เพชรบูรณ์!J567"")"),0)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IFERROR(__xludf.DUMMYFUNCTION("IMPORTRANGE(""https://docs.google.com/spreadsheets/d/11923uPwbBZFjjGgGUA6NLw09EwE0CqkOc4q9oUmW1yo/edit?usp=sharing"",""เพชรบูรณ์!J568"")"),0)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IFERROR(__xludf.DUMMYFUNCTION("IMPORTRANGE(""https://docs.google.com/spreadsheets/d/11923uPwbBZFjjGgGUA6NLw09EwE0CqkOc4q9oUmW1yo/edit?usp=sharing"",""เพชรบูรณ์!J569"")"),0)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IFERROR(__xludf.DUMMYFUNCTION("IMPORTRANGE(""https://docs.google.com/spreadsheets/d/11923uPwbBZFjjGgGUA6NLw09EwE0CqkOc4q9oUmW1yo/edit?usp=sharing"",""เพชรบูรณ์!J570"")"),0)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IFERROR(__xludf.DUMMYFUNCTION("IMPORTRANGE(""https://docs.google.com/spreadsheets/d/11923uPwbBZFjjGgGUA6NLw09EwE0CqkOc4q9oUmW1yo/edit?usp=sharing"",""เพชรบูรณ์!J571"")"),0)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IFERROR(__xludf.DUMMYFUNCTION("IMPORTRANGE(""https://docs.google.com/spreadsheets/d/11923uPwbBZFjjGgGUA6NLw09EwE0CqkOc4q9oUmW1yo/edit?usp=sharing"",""เพชรบูรณ์!J572"")"),0)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M614" sqref="M61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0.14062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280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12594699.24</v>
      </c>
      <c r="N8" s="23">
        <f t="shared" ca="1" si="0"/>
        <v>13080834.01</v>
      </c>
      <c r="O8" s="22">
        <f t="shared" ref="O8:O16" ca="1" si="1">IF(L8&gt;0,N8*100/L8,0)</f>
        <v>87.022006057670666</v>
      </c>
      <c r="P8" s="22">
        <f t="shared" ref="P8:P16" ca="1" si="2">IF(M8&gt;0,N8*100/M8,0)</f>
        <v>103.8598362750582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12594699.24</v>
      </c>
      <c r="N10" s="30">
        <f t="shared" ca="1" si="4"/>
        <v>13080834.01</v>
      </c>
      <c r="O10" s="29">
        <f t="shared" ca="1" si="1"/>
        <v>87.022006057670666</v>
      </c>
      <c r="P10" s="29">
        <f t="shared" ca="1" si="2"/>
        <v>103.8598362750582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2229025</v>
      </c>
      <c r="N12" s="39">
        <f t="shared" ca="1" si="6"/>
        <v>2715159.77</v>
      </c>
      <c r="O12" s="39">
        <f t="shared" ca="1" si="1"/>
        <v>58.190744465507137</v>
      </c>
      <c r="P12" s="39">
        <f t="shared" ca="1" si="2"/>
        <v>121.80930092753559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781319.85</v>
      </c>
      <c r="O14" s="39">
        <f t="shared" ca="1" si="1"/>
        <v>27.955548836884788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10365674.24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12594699.24</v>
      </c>
      <c r="N18" s="23">
        <f t="shared" ca="1" si="11"/>
        <v>12299514.16</v>
      </c>
      <c r="O18" s="22">
        <f t="shared" ref="O18:O20" ca="1" si="12">IF(L18&gt;0,N18*100/L18,0)</f>
        <v>93.417489886762311</v>
      </c>
      <c r="P18" s="22">
        <f t="shared" ref="P18:P26" ca="1" si="13">IF(M18&gt;0,N18*100/M18,0)</f>
        <v>97.656275276010476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12594699.24</v>
      </c>
      <c r="N20" s="30">
        <f t="shared" ca="1" si="15"/>
        <v>12299514.16</v>
      </c>
      <c r="O20" s="29">
        <f t="shared" ca="1" si="12"/>
        <v>93.417489886762311</v>
      </c>
      <c r="P20" s="29">
        <f t="shared" ca="1" si="13"/>
        <v>97.656275276010476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2229025</v>
      </c>
      <c r="N22" s="39">
        <f t="shared" ca="1" si="18"/>
        <v>1933839.92</v>
      </c>
      <c r="O22" s="39">
        <f t="shared" ca="1" si="17"/>
        <v>69.053257180401388</v>
      </c>
      <c r="P22" s="39">
        <f t="shared" ca="1" si="13"/>
        <v>86.757210888168601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10365674.24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781319.85</v>
      </c>
      <c r="O28" s="22">
        <f t="shared" ref="O28:O30" ca="1" si="24">IF(L28&gt;0,N28*100/L28,0)</f>
        <v>41.883495223698176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781319.85</v>
      </c>
      <c r="O30" s="29">
        <f t="shared" ca="1" si="24"/>
        <v>41.883495223698176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781319.85</v>
      </c>
      <c r="O32" s="39">
        <f t="shared" ca="1" si="29"/>
        <v>41.883495223698176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781319.85</v>
      </c>
      <c r="O34" s="39">
        <f t="shared" ca="1" si="29"/>
        <v>41.883495223698176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12594699.24</v>
      </c>
      <c r="N37" s="55">
        <f t="shared" ca="1" si="33"/>
        <v>12299514.16</v>
      </c>
      <c r="O37" s="56">
        <f t="shared" ca="1" si="29"/>
        <v>93.417489886762311</v>
      </c>
      <c r="P37" s="56">
        <f t="shared" ca="1" si="25"/>
        <v>97.656275276010476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7590784.3300000001</v>
      </c>
      <c r="O41" s="78">
        <f t="shared" ref="O41:O43" ca="1" si="35">IF(L41&gt;0,N41*100/L41,0)</f>
        <v>97.747586566568373</v>
      </c>
      <c r="P41" s="78">
        <f t="shared" ref="P41:P43" ca="1" si="36">IF(M41&gt;0,N41*100/M41,0)</f>
        <v>99.706878012898812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7590784.3300000001</v>
      </c>
      <c r="O43" s="78">
        <f t="shared" ca="1" si="35"/>
        <v>97.747586566568373</v>
      </c>
      <c r="P43" s="78">
        <f t="shared" ca="1" si="36"/>
        <v>99.706878012898812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IFERROR(__xludf.DUMMYFUNCTION("IMPORTRANGE(""https://docs.google.com/spreadsheets/d/1Yj_ptqi66GCucihVvJfMjLAmec39IyEx_6qawtMGysU/edit?usp=sharing"",""สบก!R30"")"),435784.33)</f>
        <v>435784.33</v>
      </c>
      <c r="O45" s="39">
        <f ca="1">IF(L45&gt;0,N45*100/L45,0)</f>
        <v>71.358167676436878</v>
      </c>
      <c r="P45" s="39">
        <f ca="1">IF(M45&gt;0,N45*100/M45,0)</f>
        <v>95.128646583715351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407700</v>
      </c>
      <c r="O53" s="120">
        <f t="shared" ref="O53:O55" ca="1" si="40">IF(L53&gt;0,N53*100/L53,0)</f>
        <v>63.983050847457626</v>
      </c>
      <c r="P53" s="120">
        <f t="shared" ref="P53:P55" ca="1" si="41">IF(M53&gt;0,N53*100/M53,0)</f>
        <v>85.31073446327683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407700</v>
      </c>
      <c r="O55" s="120">
        <f t="shared" ca="1" si="40"/>
        <v>63.983050847457626</v>
      </c>
      <c r="P55" s="120">
        <f t="shared" ca="1" si="41"/>
        <v>85.31073446327683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IFERROR(__xludf.DUMMYFUNCTION("IMPORTRANGE(""https://docs.google.com/spreadsheets/d/1Yj_ptqi66GCucihVvJfMjLAmec39IyEx_6qawtMGysU/edit?usp=sharing"",""สบก!AA30"")"),407700)</f>
        <v>407700</v>
      </c>
      <c r="O57" s="39">
        <f ca="1">IF(L57&gt;0,N57*100/L57,0)</f>
        <v>63.983050847457626</v>
      </c>
      <c r="P57" s="39">
        <f ca="1">IF(M57&gt;0,N57*100/M57,0)</f>
        <v>85.31073446327683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277275</v>
      </c>
      <c r="O94" s="151">
        <f t="shared" ref="O94:O96" ca="1" si="53">IF(L94&gt;0,N94*100/L94,0)</f>
        <v>86.930963130173069</v>
      </c>
      <c r="P94" s="151">
        <f t="shared" ref="P94:P96" ca="1" si="54">IF(M94&gt;0,N94*100/M94,0)</f>
        <v>92.760483749560919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277275</v>
      </c>
      <c r="O96" s="156">
        <f t="shared" ca="1" si="53"/>
        <v>86.930963130173069</v>
      </c>
      <c r="P96" s="156">
        <f t="shared" ca="1" si="54"/>
        <v>92.760483749560919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IFERROR(__xludf.DUMMYFUNCTION("IMPORTRANGE(""https://docs.google.com/spreadsheets/d/1Yj_ptqi66GCucihVvJfMjLAmec39IyEx_6qawtMGysU/edit?usp=sharing"",""สบก!AR30"")"),114115)</f>
        <v>114115</v>
      </c>
      <c r="N98" s="168">
        <f ca="1">IFERROR(__xludf.DUMMYFUNCTION("IMPORTRANGE(""https://docs.google.com/spreadsheets/d/1Yj_ptqi66GCucihVvJfMjLAmec39IyEx_6qawtMGysU/edit?usp=sharing"",""สบก!AS30"")"),92475)</f>
        <v>92475</v>
      </c>
      <c r="O98" s="168">
        <f ca="1">IF(L98&gt;0,N98*100/L98,0)</f>
        <v>68.928890876565291</v>
      </c>
      <c r="P98" s="168">
        <f ca="1">IF(M98&gt;0,N98*100/M98,0)</f>
        <v>81.036673531087061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IFERROR(__xludf.DUMMYFUNCTION("IMPORTRANGE(""https://docs.google.com/spreadsheets/d/11923uPwbBZFjjGgGUA6NLw09EwE0CqkOc4q9oUmW1yo/edit?usp=sharing"",""แพร่!J50"")"),0)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68440</v>
      </c>
      <c r="O118" s="151">
        <f t="shared" ref="O118:O120" ca="1" si="59">IF(L118&gt;0,N118*100/L118,0)</f>
        <v>83.017952450266861</v>
      </c>
      <c r="P118" s="151">
        <f t="shared" ref="P118:P120" ca="1" si="60">IF(M118&gt;0,N118*100/M118,0)</f>
        <v>83.017952450266861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68440</v>
      </c>
      <c r="O120" s="156">
        <f t="shared" ca="1" si="59"/>
        <v>83.017952450266861</v>
      </c>
      <c r="P120" s="156">
        <f t="shared" ca="1" si="60"/>
        <v>83.017952450266861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IFERROR(__xludf.DUMMYFUNCTION("IMPORTRANGE(""https://docs.google.com/spreadsheets/d/1Yj_ptqi66GCucihVvJfMjLAmec39IyEx_6qawtMGysU/edit?usp=sharing"",""สบก!BB30"")"),68440)</f>
        <v>68440</v>
      </c>
      <c r="O122" s="168">
        <f ca="1">IF(L122&gt;0,N122*100/L122,0)</f>
        <v>83.017952450266861</v>
      </c>
      <c r="P122" s="168">
        <f ca="1">IF(M122&gt;0,N122*100/M122,0)</f>
        <v>83.017952450266861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281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3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IFERROR(__xludf.DUMMYFUNCTION("IMPORTRANGE(""https://docs.google.com/spreadsheets/d/11923uPwbBZFjjGgGUA6NLw09EwE0CqkOc4q9oUmW1yo/edit?usp=sharing"",""แพร่!J65"")"),0)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IFERROR(__xludf.DUMMYFUNCTION("IMPORTRANGE(""https://docs.google.com/spreadsheets/d/11923uPwbBZFjjGgGUA6NLw09EwE0CqkOc4q9oUmW1yo/edit?usp=sharing"",""แพร่!I68"")"),0)</f>
        <v>0</v>
      </c>
      <c r="J138" s="266">
        <f ca="1">IFERROR(__xludf.DUMMYFUNCTION("IMPORTRANGE(""https://docs.google.com/spreadsheets/d/11923uPwbBZFjjGgGUA6NLw09EwE0CqkOc4q9oUmW1yo/edit?usp=sharing"",""แพร่!J68"")"),0)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101725</v>
      </c>
      <c r="N140" s="152">
        <f t="shared" ca="1" si="64"/>
        <v>36629</v>
      </c>
      <c r="O140" s="151">
        <f t="shared" ref="O140:O142" ca="1" si="65">IF(L140&gt;0,N140*100/L140,0)</f>
        <v>53.085507246376814</v>
      </c>
      <c r="P140" s="151">
        <f t="shared" ref="P140:P142" ca="1" si="66">IF(M140&gt;0,N140*100/M140,0)</f>
        <v>36.007864340132713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101725</v>
      </c>
      <c r="N142" s="88">
        <f t="shared" ca="1" si="68"/>
        <v>36629</v>
      </c>
      <c r="O142" s="156">
        <f t="shared" ca="1" si="65"/>
        <v>53.085507246376814</v>
      </c>
      <c r="P142" s="156">
        <f t="shared" ca="1" si="66"/>
        <v>36.007864340132713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IFERROR(__xludf.DUMMYFUNCTION("IMPORTRANGE(""https://docs.google.com/spreadsheets/d/1Yj_ptqi66GCucihVvJfMjLAmec39IyEx_6qawtMGysU/edit?usp=sharing"",""สบก!BJ30"")"),101725)</f>
        <v>101725</v>
      </c>
      <c r="N144" s="168">
        <f ca="1">IFERROR(__xludf.DUMMYFUNCTION("IMPORTRANGE(""https://docs.google.com/spreadsheets/d/1Yj_ptqi66GCucihVvJfMjLAmec39IyEx_6qawtMGysU/edit?usp=sharing"",""สบก!BK30"")"),36629)</f>
        <v>36629</v>
      </c>
      <c r="O144" s="168">
        <f ca="1">IF(L144&gt;0,N144*100/L144,0)</f>
        <v>53.085507246376814</v>
      </c>
      <c r="P144" s="168">
        <f ca="1">IF(M144&gt;0,N144*100/M144,0)</f>
        <v>36.007864340132713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IFERROR(__xludf.DUMMYFUNCTION("IMPORTRANGE(""https://docs.google.com/spreadsheets/d/11923uPwbBZFjjGgGUA6NLw09EwE0CqkOc4q9oUmW1yo/edit?usp=sharing"",""แพร่!I74"")"),4)</f>
        <v>4</v>
      </c>
      <c r="J149" s="274">
        <f ca="1">IFERROR(__xludf.DUMMYFUNCTION("IMPORTRANGE(""https://docs.google.com/spreadsheets/d/11923uPwbBZFjjGgGUA6NLw09EwE0CqkOc4q9oUmW1yo/edit?usp=sharing"",""แพร่!J74"")"),2)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IFERROR(__xludf.DUMMYFUNCTION("IMPORTRANGE(""https://docs.google.com/spreadsheets/d/11923uPwbBZFjjGgGUA6NLw09EwE0CqkOc4q9oUmW1yo/edit?usp=sharing"",""แพร่!I89"")"),3)</f>
        <v>3</v>
      </c>
      <c r="J164" s="283">
        <f ca="1">IFERROR(__xludf.DUMMYFUNCTION("IMPORTRANGE(""https://docs.google.com/spreadsheets/d/11923uPwbBZFjjGgGUA6NLw09EwE0CqkOc4q9oUmW1yo/edit?usp=sharing"",""แพร่!J89"")"),2)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IFERROR(__xludf.DUMMYFUNCTION("IMPORTRANGE(""https://docs.google.com/spreadsheets/d/11923uPwbBZFjjGgGUA6NLw09EwE0CqkOc4q9oUmW1yo/edit?usp=sharing"",""แพร่!I101"")"),0)</f>
        <v>0</v>
      </c>
      <c r="J176" s="283">
        <f ca="1">IFERROR(__xludf.DUMMYFUNCTION("IMPORTRANGE(""https://docs.google.com/spreadsheets/d/11923uPwbBZFjjGgGUA6NLw09EwE0CqkOc4q9oUmW1yo/edit?usp=sharing"",""แพร่!J101"")"),0)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IFERROR(__xludf.DUMMYFUNCTION("IMPORTRANGE(""https://docs.google.com/spreadsheets/d/11923uPwbBZFjjGgGUA6NLw09EwE0CqkOc4q9oUmW1yo/edit?usp=sharing"",""แพร่!J113"")"),0)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IFERROR(__xludf.DUMMYFUNCTION("IMPORTRANGE(""https://docs.google.com/spreadsheets/d/11923uPwbBZFjjGgGUA6NLw09EwE0CqkOc4q9oUmW1yo/edit?usp=sharing"",""แพร่!I114"")"),50000)</f>
        <v>50000</v>
      </c>
      <c r="J189" s="283">
        <f ca="1">IFERROR(__xludf.DUMMYFUNCTION("IMPORTRANGE(""https://docs.google.com/spreadsheets/d/11923uPwbBZFjjGgGUA6NLw09EwE0CqkOc4q9oUmW1yo/edit?usp=sharing"",""แพร่!J114"")"),0)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IFERROR(__xludf.DUMMYFUNCTION("IMPORTRANGE(""https://docs.google.com/spreadsheets/d/11923uPwbBZFjjGgGUA6NLw09EwE0CqkOc4q9oUmW1yo/edit?usp=sharing"",""แพร่!J128"")"),0)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IFERROR(__xludf.DUMMYFUNCTION("IMPORTRANGE(""https://docs.google.com/spreadsheets/d/11923uPwbBZFjjGgGUA6NLw09EwE0CqkOc4q9oUmW1yo/edit?usp=sharing"",""แพร่!I129"")"),0)</f>
        <v>0</v>
      </c>
      <c r="J204" s="283">
        <f ca="1">IFERROR(__xludf.DUMMYFUNCTION("IMPORTRANGE(""https://docs.google.com/spreadsheets/d/11923uPwbBZFjjGgGUA6NLw09EwE0CqkOc4q9oUmW1yo/edit?usp=sharing"",""แพร่!J129"")"),0)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IFERROR(__xludf.DUMMYFUNCTION("IMPORTRANGE(""https://docs.google.com/spreadsheets/d/11923uPwbBZFjjGgGUA6NLw09EwE0CqkOc4q9oUmW1yo/edit?usp=sharing"",""แพร่!J143"")"),0)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IFERROR(__xludf.DUMMYFUNCTION("IMPORTRANGE(""https://docs.google.com/spreadsheets/d/11923uPwbBZFjjGgGUA6NLw09EwE0CqkOc4q9oUmW1yo/edit?usp=sharing"",""แพร่!I144"")"),15)</f>
        <v>15</v>
      </c>
      <c r="J219" s="266">
        <f ca="1">IFERROR(__xludf.DUMMYFUNCTION("IMPORTRANGE(""https://docs.google.com/spreadsheets/d/11923uPwbBZFjjGgGUA6NLw09EwE0CqkOc4q9oUmW1yo/edit?usp=sharing"",""แพร่!J144"")"),15)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IFERROR(__xludf.DUMMYFUNCTION("IMPORTRANGE(""https://docs.google.com/spreadsheets/d/11923uPwbBZFjjGgGUA6NLw09EwE0CqkOc4q9oUmW1yo/edit?usp=sharing"",""แพร่!I149"")"),15)</f>
        <v>15</v>
      </c>
      <c r="J229" s="266">
        <f ca="1">IFERROR(__xludf.DUMMYFUNCTION("IMPORTRANGE(""https://docs.google.com/spreadsheets/d/11923uPwbBZFjjGgGUA6NLw09EwE0CqkOc4q9oUmW1yo/edit?usp=sharing"",""แพร่!J149"")"),15)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IFERROR(__xludf.DUMMYFUNCTION("IMPORTRANGE(""https://docs.google.com/spreadsheets/d/11923uPwbBZFjjGgGUA6NLw09EwE0CqkOc4q9oUmW1yo/edit?usp=sharing"",""แพร่!I158"")"),0)</f>
        <v>0</v>
      </c>
      <c r="J238" s="266">
        <f ca="1">IFERROR(__xludf.DUMMYFUNCTION("IMPORTRANGE(""https://docs.google.com/spreadsheets/d/11923uPwbBZFjjGgGUA6NLw09EwE0CqkOc4q9oUmW1yo/edit?usp=sharing"",""แพร่!J158"")"),0)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IFERROR(__xludf.DUMMYFUNCTION("IMPORTRANGE(""https://docs.google.com/spreadsheets/d/11923uPwbBZFjjGgGUA6NLw09EwE0CqkOc4q9oUmW1yo/edit?usp=sharing"",""แพร่!J166"")"),0)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IFERROR(__xludf.DUMMYFUNCTION("IMPORTRANGE(""https://docs.google.com/spreadsheets/d/11923uPwbBZFjjGgGUA6NLw09EwE0CqkOc4q9oUmW1yo/edit?usp=sharing"",""แพร่!I169"")"),30)</f>
        <v>30</v>
      </c>
      <c r="J249" s="315">
        <f ca="1">IFERROR(__xludf.DUMMYFUNCTION("IMPORTRANGE(""https://docs.google.com/spreadsheets/d/11923uPwbBZFjjGgGUA6NLw09EwE0CqkOc4q9oUmW1yo/edit?usp=sharing"",""แพร่!J169"")"),30)</f>
        <v>30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159298</v>
      </c>
      <c r="O250" s="151">
        <f t="shared" ref="O250:O252" ca="1" si="78">IF(L250&gt;0,N250*100/L250,0)</f>
        <v>73.409216589861757</v>
      </c>
      <c r="P250" s="151">
        <f t="shared" ref="P250:P252" ca="1" si="79">IF(M250&gt;0,N250*100/M250,0)</f>
        <v>81.691282051282045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159298</v>
      </c>
      <c r="O252" s="156">
        <f t="shared" ca="1" si="78"/>
        <v>73.409216589861757</v>
      </c>
      <c r="P252" s="156">
        <f t="shared" ca="1" si="79"/>
        <v>81.691282051282045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IFERROR(__xludf.DUMMYFUNCTION("IMPORTRANGE(""https://docs.google.com/spreadsheets/d/1Yj_ptqi66GCucihVvJfMjLAmec39IyEx_6qawtMGysU/edit?usp=sharing"",""สบก!CC30"")"),159298)</f>
        <v>159298</v>
      </c>
      <c r="O254" s="168">
        <f ca="1">IF(L254&gt;0,N254*100/L254,0)</f>
        <v>73.409216589861757</v>
      </c>
      <c r="P254" s="168">
        <f ca="1">IF(M254&gt;0,N254*100/M254,0)</f>
        <v>81.691282051282045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IFERROR(__xludf.DUMMYFUNCTION("IMPORTRANGE(""https://docs.google.com/spreadsheets/d/11923uPwbBZFjjGgGUA6NLw09EwE0CqkOc4q9oUmW1yo/edit?usp=sharing"",""แพร่!J184"")"),0)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IFERROR(__xludf.DUMMYFUNCTION("IMPORTRANGE(""https://docs.google.com/spreadsheets/d/11923uPwbBZFjjGgGUA6NLw09EwE0CqkOc4q9oUmW1yo/edit?usp=sharing"",""แพร่!I185"")"),20)</f>
        <v>20</v>
      </c>
      <c r="J270" s="315">
        <f ca="1">IFERROR(__xludf.DUMMYFUNCTION("IMPORTRANGE(""https://docs.google.com/spreadsheets/d/11923uPwbBZFjjGgGUA6NLw09EwE0CqkOc4q9oUmW1yo/edit?usp=sharing"",""แพร่!J185"")"),20)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127682</v>
      </c>
      <c r="O271" s="151">
        <f t="shared" ref="O271:O273" ca="1" si="84">IF(L271&gt;0,N271*100/L271,0)</f>
        <v>62.071949440933395</v>
      </c>
      <c r="P271" s="151">
        <f t="shared" ref="P271:P273" ca="1" si="85">IF(M271&gt;0,N271*100/M271,0)</f>
        <v>96.728787878787884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127682</v>
      </c>
      <c r="O273" s="156">
        <f t="shared" ca="1" si="84"/>
        <v>62.071949440933395</v>
      </c>
      <c r="P273" s="156">
        <f t="shared" ca="1" si="85"/>
        <v>96.728787878787884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IFERROR(__xludf.DUMMYFUNCTION("IMPORTRANGE(""https://docs.google.com/spreadsheets/d/1Yj_ptqi66GCucihVvJfMjLAmec39IyEx_6qawtMGysU/edit?usp=sharing"",""สบก!CL30"")"),127682)</f>
        <v>127682</v>
      </c>
      <c r="O275" s="168">
        <f ca="1">IF(L275&gt;0,N275*100/L275,0)</f>
        <v>62.071949440933395</v>
      </c>
      <c r="P275" s="168">
        <f ca="1">IF(M275&gt;0,N275*100/M275,0)</f>
        <v>96.728787878787884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IFERROR(__xludf.DUMMYFUNCTION("IMPORTRANGE(""https://docs.google.com/spreadsheets/d/11923uPwbBZFjjGgGUA6NLw09EwE0CqkOc4q9oUmW1yo/edit?usp=sharing"",""แพร่!I199"")"),0)</f>
        <v>0</v>
      </c>
      <c r="J289" s="315">
        <f ca="1">IFERROR(__xludf.DUMMYFUNCTION("IMPORTRANGE(""https://docs.google.com/spreadsheets/d/11923uPwbBZFjjGgGUA6NLw09EwE0CqkOc4q9oUmW1yo/edit?usp=sharing"",""แพร่!J199"")"),0)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IFERROR(__xludf.DUMMYFUNCTION("IMPORTRANGE(""https://docs.google.com/spreadsheets/d/11923uPwbBZFjjGgGUA6NLw09EwE0CqkOc4q9oUmW1yo/edit?usp=sharing"",""แพร่!J213"")"),0)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IFERROR(__xludf.DUMMYFUNCTION("IMPORTRANGE(""https://docs.google.com/spreadsheets/d/11923uPwbBZFjjGgGUA6NLw09EwE0CqkOc4q9oUmW1yo/edit?usp=sharing"",""แพร่!I214"")"),0)</f>
        <v>0</v>
      </c>
      <c r="J309" s="332">
        <f ca="1">IFERROR(__xludf.DUMMYFUNCTION("IMPORTRANGE(""https://docs.google.com/spreadsheets/d/11923uPwbBZFjjGgGUA6NLw09EwE0CqkOc4q9oUmW1yo/edit?usp=sharing"",""แพร่!J214"")"),0)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IFERROR(__xludf.DUMMYFUNCTION("IMPORTRANGE(""https://docs.google.com/spreadsheets/d/11923uPwbBZFjjGgGUA6NLw09EwE0CqkOc4q9oUmW1yo/edit?usp=sharing"",""แพร่!J226"")"),0)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IFERROR(__xludf.DUMMYFUNCTION("IMPORTRANGE(""https://docs.google.com/spreadsheets/d/11923uPwbBZFjjGgGUA6NLw09EwE0CqkOc4q9oUmW1yo/edit?usp=sharing"",""แพร่!I228"")"),360)</f>
        <v>360</v>
      </c>
      <c r="J328" s="338">
        <f ca="1">IFERROR(__xludf.DUMMYFUNCTION("IMPORTRANGE(""https://docs.google.com/spreadsheets/d/11923uPwbBZFjjGgGUA6NLw09EwE0CqkOc4q9oUmW1yo/edit?usp=sharing"",""แพร่!J228"")"),445)</f>
        <v>445</v>
      </c>
      <c r="K328" s="316">
        <f ca="1">IF(I328&gt;0,J328*100/I328,0)</f>
        <v>123.61111111111111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656620</v>
      </c>
      <c r="N329" s="152">
        <f t="shared" ca="1" si="98"/>
        <v>594706.59</v>
      </c>
      <c r="O329" s="151">
        <f t="shared" ref="O329:O331" ca="1" si="99">IF(L329&gt;0,N329*100/L329,0)</f>
        <v>71.377924338078202</v>
      </c>
      <c r="P329" s="151">
        <f t="shared" ref="P329:P331" ca="1" si="100">IF(M329&gt;0,N329*100/M329,0)</f>
        <v>90.570891840029248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656620</v>
      </c>
      <c r="N331" s="88">
        <f t="shared" ca="1" si="102"/>
        <v>594706.59</v>
      </c>
      <c r="O331" s="156">
        <f t="shared" ca="1" si="99"/>
        <v>71.377924338078202</v>
      </c>
      <c r="P331" s="156">
        <f t="shared" ca="1" si="100"/>
        <v>90.570891840029248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IFERROR(__xludf.DUMMYFUNCTION("IMPORTRANGE(""https://docs.google.com/spreadsheets/d/1Yj_ptqi66GCucihVvJfMjLAmec39IyEx_6qawtMGysU/edit?usp=sharing"",""สบก!DL30"")"),646620)</f>
        <v>646620</v>
      </c>
      <c r="N333" s="168">
        <f ca="1">IFERROR(__xludf.DUMMYFUNCTION("IMPORTRANGE(""https://docs.google.com/spreadsheets/d/1Yj_ptqi66GCucihVvJfMjLAmec39IyEx_6qawtMGysU/edit?usp=sharing"",""สบก!DM30"")"),584706.59)</f>
        <v>584706.59</v>
      </c>
      <c r="O333" s="168">
        <f ca="1">IF(L333&gt;0,N333*100/L333,0)</f>
        <v>71.030223037488767</v>
      </c>
      <c r="P333" s="168">
        <f ca="1">IF(M333&gt;0,N333*100/M333,0)</f>
        <v>90.425070365902698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IFERROR(__xludf.DUMMYFUNCTION("IMPORTRANGE(""https://docs.google.com/spreadsheets/d/11923uPwbBZFjjGgGUA6NLw09EwE0CqkOc4q9oUmW1yo/edit?usp=sharing"",""แพร่!J234"")"),141)</f>
        <v>141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IFERROR(__xludf.DUMMYFUNCTION("IMPORTRANGE(""https://docs.google.com/spreadsheets/d/11923uPwbBZFjjGgGUA6NLw09EwE0CqkOc4q9oUmW1yo/edit?usp=sharing"",""แพร่!J235"")"),1035.82)</f>
        <v>1035.82</v>
      </c>
      <c r="K340" s="341">
        <f t="shared" ca="1" si="103"/>
        <v>79.678461538461534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IFERROR(__xludf.DUMMYFUNCTION("IMPORTRANGE(""https://docs.google.com/spreadsheets/d/11923uPwbBZFjjGgGUA6NLw09EwE0CqkOc4q9oUmW1yo/edit?usp=sharing"",""แพร่!J236"")"),527)</f>
        <v>527</v>
      </c>
      <c r="K341" s="341">
        <f t="shared" ca="1" si="103"/>
        <v>146.38888888888889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IFERROR(__xludf.DUMMYFUNCTION("IMPORTRANGE(""https://docs.google.com/spreadsheets/d/11923uPwbBZFjjGgGUA6NLw09EwE0CqkOc4q9oUmW1yo/edit?usp=sharing"",""แพร่!J237"")"),4553.18)</f>
        <v>4553.18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IFERROR(__xludf.DUMMYFUNCTION("IMPORTRANGE(""https://docs.google.com/spreadsheets/d/11923uPwbBZFjjGgGUA6NLw09EwE0CqkOc4q9oUmW1yo/edit?usp=sharing"",""แพร่!J240"")"),445)</f>
        <v>445</v>
      </c>
      <c r="K345" s="341">
        <f t="shared" ca="1" si="103"/>
        <v>123.61111111111111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IFERROR(__xludf.DUMMYFUNCTION("IMPORTRANGE(""https://docs.google.com/spreadsheets/d/11923uPwbBZFjjGgGUA6NLw09EwE0CqkOc4q9oUmW1yo/edit?usp=sharing"",""แพร่!J241"")"),3960.99)</f>
        <v>3960.99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IFERROR(__xludf.DUMMYFUNCTION("IMPORTRANGE(""https://docs.google.com/spreadsheets/d/11923uPwbBZFjjGgGUA6NLw09EwE0CqkOc4q9oUmW1yo/edit?usp=sharing"",""แพร่!M242"")"),781319.85)</f>
        <v>781319.85</v>
      </c>
      <c r="O347" s="357">
        <f ca="1">+IF(L347&gt;0,N347*100/L347,0)</f>
        <v>41.883495223698176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IFERROR(__xludf.DUMMYFUNCTION("IMPORTRANGE(""https://docs.google.com/spreadsheets/d/11923uPwbBZFjjGgGUA6NLw09EwE0CqkOc4q9oUmW1yo/edit?usp=sharing"",""แพร่!M244"")"),272436)</f>
        <v>272436</v>
      </c>
      <c r="O349" s="372">
        <f ca="1">+IF(L349&gt;0,N349*100/L349,0)</f>
        <v>78.279458667356266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IFERROR(__xludf.DUMMYFUNCTION("IMPORTRANGE(""https://docs.google.com/spreadsheets/d/11923uPwbBZFjjGgGUA6NLw09EwE0CqkOc4q9oUmW1yo/edit?usp=sharing"",""แพร่!M247"")"),272436)</f>
        <v>272436</v>
      </c>
      <c r="O352" s="165">
        <f t="shared" ca="1" si="105"/>
        <v>78.279458667356266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IFERROR(__xludf.DUMMYFUNCTION("IMPORTRANGE(""https://docs.google.com/spreadsheets/d/11923uPwbBZFjjGgGUA6NLw09EwE0CqkOc4q9oUmW1yo/edit?usp=sharing"",""แพร่!M249"")"),272436)</f>
        <v>272436</v>
      </c>
      <c r="O354" s="168">
        <f t="shared" ca="1" si="105"/>
        <v>78.279458667356266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IFERROR(__xludf.DUMMYFUNCTION("IMPORTRANGE(""https://docs.google.com/spreadsheets/d/11923uPwbBZFjjGgGUA6NLw09EwE0CqkOc4q9oUmW1yo/edit?usp=sharing"",""แพร่!M252"")"),55000)</f>
        <v>55000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IFERROR(__xludf.DUMMYFUNCTION("IMPORTRANGE(""https://docs.google.com/spreadsheets/d/11923uPwbBZFjjGgGUA6NLw09EwE0CqkOc4q9oUmW1yo/edit?usp=sharing"",""แพร่!M253"")"),56936)</f>
        <v>56936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IFERROR(__xludf.DUMMYFUNCTION("IMPORTRANGE(""https://docs.google.com/spreadsheets/d/11923uPwbBZFjjGgGUA6NLw09EwE0CqkOc4q9oUmW1yo/edit?usp=sharing"",""แพร่!M275"")"),240405)</f>
        <v>240405</v>
      </c>
      <c r="O380" s="372">
        <f ca="1">+IF(L380&gt;0,N380*100/L380,0)</f>
        <v>23.373877027184694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IFERROR(__xludf.DUMMYFUNCTION("IMPORTRANGE(""https://docs.google.com/spreadsheets/d/11923uPwbBZFjjGgGUA6NLw09EwE0CqkOc4q9oUmW1yo/edit?usp=sharing"",""แพร่!J276"")"),50)</f>
        <v>50</v>
      </c>
      <c r="K381" s="371">
        <f t="shared" ca="1" si="108"/>
        <v>50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IFERROR(__xludf.DUMMYFUNCTION("IMPORTRANGE(""https://docs.google.com/spreadsheets/d/11923uPwbBZFjjGgGUA6NLw09EwE0CqkOc4q9oUmW1yo/edit?usp=sharing"",""แพร่!M278"")"),240405)</f>
        <v>240405</v>
      </c>
      <c r="O383" s="165">
        <f t="shared" ca="1" si="109"/>
        <v>23.373877027184694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IFERROR(__xludf.DUMMYFUNCTION("IMPORTRANGE(""https://docs.google.com/spreadsheets/d/11923uPwbBZFjjGgGUA6NLw09EwE0CqkOc4q9oUmW1yo/edit?usp=sharing"",""แพร่!M280"")"),240405)</f>
        <v>240405</v>
      </c>
      <c r="O385" s="168">
        <f t="shared" ca="1" si="109"/>
        <v>23.373877027184694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IFERROR(__xludf.DUMMYFUNCTION("IMPORTRANGE(""https://docs.google.com/spreadsheets/d/11923uPwbBZFjjGgGUA6NLw09EwE0CqkOc4q9oUmW1yo/edit?usp=sharing"",""แพร่!M281"")"),172728)</f>
        <v>172728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IFERROR(__xludf.DUMMYFUNCTION("IMPORTRANGE(""https://docs.google.com/spreadsheets/d/11923uPwbBZFjjGgGUA6NLw09EwE0CqkOc4q9oUmW1yo/edit?usp=sharing"",""แพร่!M283"")"),55000)</f>
        <v>55000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IFERROR(__xludf.DUMMYFUNCTION("IMPORTRANGE(""https://docs.google.com/spreadsheets/d/11923uPwbBZFjjGgGUA6NLw09EwE0CqkOc4q9oUmW1yo/edit?usp=sharing"",""แพร่!M284"")"),12677)</f>
        <v>12677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IFERROR(__xludf.DUMMYFUNCTION("IMPORTRANGE(""https://docs.google.com/spreadsheets/d/11923uPwbBZFjjGgGUA6NLw09EwE0CqkOc4q9oUmW1yo/edit?usp=sharing"",""แพร่!M296"")"),73895.45)</f>
        <v>73895.45</v>
      </c>
      <c r="O401" s="372">
        <f ca="1">+IF(L401&gt;0,N401*100/L401,0)</f>
        <v>54.72926233150644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IFERROR(__xludf.DUMMYFUNCTION("IMPORTRANGE(""https://docs.google.com/spreadsheets/d/11923uPwbBZFjjGgGUA6NLw09EwE0CqkOc4q9oUmW1yo/edit?usp=sharing"",""แพร่!J297"")"),10)</f>
        <v>10</v>
      </c>
      <c r="K402" s="371">
        <f t="shared" ca="1" si="111"/>
        <v>25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IFERROR(__xludf.DUMMYFUNCTION("IMPORTRANGE(""https://docs.google.com/spreadsheets/d/11923uPwbBZFjjGgGUA6NLw09EwE0CqkOc4q9oUmW1yo/edit?usp=sharing"",""แพร่!M299"")"),73895.45)</f>
        <v>73895.45</v>
      </c>
      <c r="O404" s="168">
        <f t="shared" ca="1" si="112"/>
        <v>54.72926233150644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IFERROR(__xludf.DUMMYFUNCTION("IMPORTRANGE(""https://docs.google.com/spreadsheets/d/11923uPwbBZFjjGgGUA6NLw09EwE0CqkOc4q9oUmW1yo/edit?usp=sharing"",""แพร่!M301"")"),73895.45)</f>
        <v>73895.45</v>
      </c>
      <c r="O406" s="168">
        <f t="shared" ca="1" si="112"/>
        <v>54.72926233150644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IFERROR(__xludf.DUMMYFUNCTION("IMPORTRANGE(""https://docs.google.com/spreadsheets/d/11923uPwbBZFjjGgGUA6NLw09EwE0CqkOc4q9oUmW1yo/edit?usp=sharing"",""แพร่!M302"")"),59880)</f>
        <v>59880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IFERROR(__xludf.DUMMYFUNCTION("IMPORTRANGE(""https://docs.google.com/spreadsheets/d/11923uPwbBZFjjGgGUA6NLw09EwE0CqkOc4q9oUmW1yo/edit?usp=sharing"",""แพร่!M305"")"),14015.45)</f>
        <v>14015.45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IFERROR(__xludf.DUMMYFUNCTION("IMPORTRANGE(""https://docs.google.com/spreadsheets/d/11923uPwbBZFjjGgGUA6NLw09EwE0CqkOc4q9oUmW1yo/edit?usp=sharing"",""แพร่!J311"")"),10)</f>
        <v>10</v>
      </c>
      <c r="K416" s="201">
        <f t="shared" ref="K416:K432" ca="1" si="113">IF(I416&gt;0,J416*100/I416,0)</f>
        <v>25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IFERROR(__xludf.DUMMYFUNCTION("IMPORTRANGE(""https://docs.google.com/spreadsheets/d/11923uPwbBZFjjGgGUA6NLw09EwE0CqkOc4q9oUmW1yo/edit?usp=sharing"",""แพร่!M330"")"),83271.4)</f>
        <v>83271.399999999994</v>
      </c>
      <c r="O435" s="411">
        <f t="shared" ref="O435:O439" ca="1" si="114">+IF(L435&gt;0,N435*100/L435,0)</f>
        <v>83.271399999999986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IFERROR(__xludf.DUMMYFUNCTION("IMPORTRANGE(""https://docs.google.com/spreadsheets/d/11923uPwbBZFjjGgGUA6NLw09EwE0CqkOc4q9oUmW1yo/edit?usp=sharing"",""แพร่!M332"")"),83271.4)</f>
        <v>83271.399999999994</v>
      </c>
      <c r="O437" s="168">
        <f t="shared" ca="1" si="114"/>
        <v>83.271399999999986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IFERROR(__xludf.DUMMYFUNCTION("IMPORTRANGE(""https://docs.google.com/spreadsheets/d/11923uPwbBZFjjGgGUA6NLw09EwE0CqkOc4q9oUmW1yo/edit?usp=sharing"",""แพร่!M334"")"),83271.4)</f>
        <v>83271.399999999994</v>
      </c>
      <c r="O439" s="168">
        <f t="shared" ca="1" si="114"/>
        <v>83.271399999999986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IFERROR(__xludf.DUMMYFUNCTION("IMPORTRANGE(""https://docs.google.com/spreadsheets/d/11923uPwbBZFjjGgGUA6NLw09EwE0CqkOc4q9oUmW1yo/edit?usp=sharing"",""แพร่!M335"")"),79922.4)</f>
        <v>79922.399999999994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IFERROR(__xludf.DUMMYFUNCTION("IMPORTRANGE(""https://docs.google.com/spreadsheets/d/11923uPwbBZFjjGgGUA6NLw09EwE0CqkOc4q9oUmW1yo/edit?usp=sharing"",""แพร่!M350"")"),40375)</f>
        <v>40375</v>
      </c>
      <c r="O455" s="372">
        <f t="shared" ref="O455:O459" ca="1" si="116">+IF(L455&gt;0,N455*100/L455,0)</f>
        <v>45.611161319475826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IFERROR(__xludf.DUMMYFUNCTION("IMPORTRANGE(""https://docs.google.com/spreadsheets/d/11923uPwbBZFjjGgGUA6NLw09EwE0CqkOc4q9oUmW1yo/edit?usp=sharing"",""แพร่!M352"")"),40375)</f>
        <v>40375</v>
      </c>
      <c r="O457" s="168">
        <f t="shared" ca="1" si="116"/>
        <v>45.611161319475826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IFERROR(__xludf.DUMMYFUNCTION("IMPORTRANGE(""https://docs.google.com/spreadsheets/d/11923uPwbBZFjjGgGUA6NLw09EwE0CqkOc4q9oUmW1yo/edit?usp=sharing"",""แพร่!M354"")"),40375)</f>
        <v>40375</v>
      </c>
      <c r="O459" s="168">
        <f t="shared" ca="1" si="116"/>
        <v>45.611161319475826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IFERROR(__xludf.DUMMYFUNCTION("IMPORTRANGE(""https://docs.google.com/spreadsheets/d/11923uPwbBZFjjGgGUA6NLw09EwE0CqkOc4q9oUmW1yo/edit?usp=sharing"",""แพร่!M358"")"),40375)</f>
        <v>40375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IFERROR(__xludf.DUMMYFUNCTION("IMPORTRANGE(""https://docs.google.com/spreadsheets/d/11923uPwbBZFjjGgGUA6NLw09EwE0CqkOc4q9oUmW1yo/edit?usp=sharing"",""แพร่!I359"")"),5092)</f>
        <v>5092</v>
      </c>
      <c r="J464" s="266">
        <f ca="1">IFERROR(__xludf.DUMMYFUNCTION("IMPORTRANGE(""https://docs.google.com/spreadsheets/d/11923uPwbBZFjjGgGUA6NLw09EwE0CqkOc4q9oUmW1yo/edit?usp=sharing"",""แพร่!J359"")"),5092)</f>
        <v>5092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IFERROR(__xludf.DUMMYFUNCTION("IMPORTRANGE(""https://docs.google.com/spreadsheets/d/11923uPwbBZFjjGgGUA6NLw09EwE0CqkOc4q9oUmW1yo/edit?usp=sharing"",""แพร่!I411"")"),0)</f>
        <v>0</v>
      </c>
      <c r="J516" s="266">
        <f ca="1">IFERROR(__xludf.DUMMYFUNCTION("IMPORTRANGE(""https://docs.google.com/spreadsheets/d/11923uPwbBZFjjGgGUA6NLw09EwE0CqkOc4q9oUmW1yo/edit?usp=sharing"",""แพร่!J411"")"),0)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IFERROR(__xludf.DUMMYFUNCTION("IMPORTRANGE(""https://docs.google.com/spreadsheets/d/11923uPwbBZFjjGgGUA6NLw09EwE0CqkOc4q9oUmW1yo/edit?usp=sharing"",""แพร่!I412"")"),0)</f>
        <v>0</v>
      </c>
      <c r="J517" s="283">
        <f ca="1">IFERROR(__xludf.DUMMYFUNCTION("IMPORTRANGE(""https://docs.google.com/spreadsheets/d/11923uPwbBZFjjGgGUA6NLw09EwE0CqkOc4q9oUmW1yo/edit?usp=sharing"",""แพร่!J412"")"),0)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IFERROR(__xludf.DUMMYFUNCTION("IMPORTRANGE(""https://docs.google.com/spreadsheets/d/11923uPwbBZFjjGgGUA6NLw09EwE0CqkOc4q9oUmW1yo/edit?usp=sharing"",""แพร่!I413"")"),0)</f>
        <v>0</v>
      </c>
      <c r="J518" s="283">
        <f ca="1">IFERROR(__xludf.DUMMYFUNCTION("IMPORTRANGE(""https://docs.google.com/spreadsheets/d/11923uPwbBZFjjGgGUA6NLw09EwE0CqkOc4q9oUmW1yo/edit?usp=sharing"",""แพร่!J413"")"),0)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IFERROR(__xludf.DUMMYFUNCTION("IMPORTRANGE(""https://docs.google.com/spreadsheets/d/11923uPwbBZFjjGgGUA6NLw09EwE0CqkOc4q9oUmW1yo/edit?usp=sharing"",""แพร่!I420"")"),14)</f>
        <v>14</v>
      </c>
      <c r="J525" s="283">
        <f ca="1">IFERROR(__xludf.DUMMYFUNCTION("IMPORTRANGE(""https://docs.google.com/spreadsheets/d/11923uPwbBZFjjGgGUA6NLw09EwE0CqkOc4q9oUmW1yo/edit?usp=sharing"",""แพร่!J420"")"),0)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IFERROR(__xludf.DUMMYFUNCTION("IMPORTRANGE(""https://docs.google.com/spreadsheets/d/11923uPwbBZFjjGgGUA6NLw09EwE0CqkOc4q9oUmW1yo/edit?usp=sharing"",""แพร่!I421"")"),5)</f>
        <v>5</v>
      </c>
      <c r="J526" s="283">
        <f ca="1">IFERROR(__xludf.DUMMYFUNCTION("IMPORTRANGE(""https://docs.google.com/spreadsheets/d/11923uPwbBZFjjGgGUA6NLw09EwE0CqkOc4q9oUmW1yo/edit?usp=sharing"",""แพร่!J421"")"),0)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IFERROR(__xludf.DUMMYFUNCTION("IMPORTRANGE(""https://docs.google.com/spreadsheets/d/11923uPwbBZFjjGgGUA6NLw09EwE0CqkOc4q9oUmW1yo/edit?usp=sharing"",""แพร่!J459"")"),2503)</f>
        <v>2503</v>
      </c>
      <c r="K564" s="371">
        <f ca="1">IF(I564&gt;0,J564*100/I564,0)</f>
        <v>208.58333333333334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IFERROR(__xludf.DUMMYFUNCTION("IMPORTRANGE(""https://docs.google.com/spreadsheets/d/11923uPwbBZFjjGgGUA6NLw09EwE0CqkOc4q9oUmW1yo/edit?usp=sharing"",""แพร่!M459"")"),48833)</f>
        <v>48833</v>
      </c>
      <c r="O564" s="372">
        <f t="shared" ref="O564:O568" ca="1" si="122">+IF(L564&gt;0,N564*100/L564,0)</f>
        <v>38.609266287160025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IFERROR(__xludf.DUMMYFUNCTION("IMPORTRANGE(""https://docs.google.com/spreadsheets/d/11923uPwbBZFjjGgGUA6NLw09EwE0CqkOc4q9oUmW1yo/edit?usp=sharing"",""แพร่!M461"")"),48833)</f>
        <v>48833</v>
      </c>
      <c r="O566" s="168">
        <f t="shared" ca="1" si="122"/>
        <v>38.609266287160025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IFERROR(__xludf.DUMMYFUNCTION("IMPORTRANGE(""https://docs.google.com/spreadsheets/d/11923uPwbBZFjjGgGUA6NLw09EwE0CqkOc4q9oUmW1yo/edit?usp=sharing"",""แพร่!M463"")"),48833)</f>
        <v>48833</v>
      </c>
      <c r="O568" s="168">
        <f t="shared" ca="1" si="122"/>
        <v>38.609266287160025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IFERROR(__xludf.DUMMYFUNCTION("IMPORTRANGE(""https://docs.google.com/spreadsheets/d/11923uPwbBZFjjGgGUA6NLw09EwE0CqkOc4q9oUmW1yo/edit?usp=sharing"",""แพร่!M466"")"),31899)</f>
        <v>31899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IFERROR(__xludf.DUMMYFUNCTION("IMPORTRANGE(""https://docs.google.com/spreadsheets/d/11923uPwbBZFjjGgGUA6NLw09EwE0CqkOc4q9oUmW1yo/edit?usp=sharing"",""แพร่!J468"")"),2503)</f>
        <v>2503</v>
      </c>
      <c r="K573" s="201">
        <f ca="1">IF(I573&gt;0,J573*100/I573,0)</f>
        <v>208.58333333333334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IFERROR(__xludf.DUMMYFUNCTION("IMPORTRANGE(""https://docs.google.com/spreadsheets/d/11923uPwbBZFjjGgGUA6NLw09EwE0CqkOc4q9oUmW1yo/edit?usp=sharing"",""แพร่!J472"")"),2167)</f>
        <v>2167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IFERROR(__xludf.DUMMYFUNCTION("IMPORTRANGE(""https://docs.google.com/spreadsheets/d/11923uPwbBZFjjGgGUA6NLw09EwE0CqkOc4q9oUmW1yo/edit?usp=sharing"",""แพร่!J487"")"),1.65)</f>
        <v>1.65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0">
        <f ca="1">IFERROR(__xludf.DUMMYFUNCTION("IMPORTRANGE(""https://docs.google.com/spreadsheets/d/11923uPwbBZFjjGgGUA6NLw09EwE0CqkOc4q9oUmW1yo/edit?usp=sharing"",""แพร่!J491"")"),1.65)</f>
        <v>1.65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IFERROR(__xludf.DUMMYFUNCTION("IMPORTRANGE(""https://docs.google.com/spreadsheets/d/11923uPwbBZFjjGgGUA6NLw09EwE0CqkOc4q9oUmW1yo/edit?usp=sharing"",""แพร่!I523"")"),3480000)</f>
        <v>3480000</v>
      </c>
      <c r="J628" s="340">
        <f ca="1">IFERROR(__xludf.DUMMYFUNCTION("IMPORTRANGE(""https://docs.google.com/spreadsheets/d/11923uPwbBZFjjGgGUA6NLw09EwE0CqkOc4q9oUmW1yo/edit?usp=sharing"",""แพร่!J523"")"),1950000)</f>
        <v>1950000</v>
      </c>
      <c r="K628" s="341">
        <f t="shared" ref="K628:K635" ca="1" si="129">IF(I628&gt;0,J628*100/I628,0)</f>
        <v>56.03448275862069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IFERROR(__xludf.DUMMYFUNCTION("IMPORTRANGE(""https://docs.google.com/spreadsheets/d/11923uPwbBZFjjGgGUA6NLw09EwE0CqkOc4q9oUmW1yo/edit?usp=sharing"",""แพร่!I524"")"),160)</f>
        <v>160</v>
      </c>
      <c r="J629" s="340">
        <f ca="1">IFERROR(__xludf.DUMMYFUNCTION("IMPORTRANGE(""https://docs.google.com/spreadsheets/d/11923uPwbBZFjjGgGUA6NLw09EwE0CqkOc4q9oUmW1yo/edit?usp=sharing"",""แพร่!J524"")"),89)</f>
        <v>89</v>
      </c>
      <c r="K629" s="341">
        <f t="shared" ca="1" si="129"/>
        <v>55.625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IFERROR(__xludf.DUMMYFUNCTION("IMPORTRANGE(""https://docs.google.com/spreadsheets/d/11923uPwbBZFjjGgGUA6NLw09EwE0CqkOc4q9oUmW1yo/edit?usp=sharing"",""แพร่!I525"")"),664125.88)</f>
        <v>664125.88</v>
      </c>
      <c r="J630" s="340">
        <f ca="1">IFERROR(__xludf.DUMMYFUNCTION("IMPORTRANGE(""https://docs.google.com/spreadsheets/d/11923uPwbBZFjjGgGUA6NLw09EwE0CqkOc4q9oUmW1yo/edit?usp=sharing"",""แพร่!J525"")"),77210.62)</f>
        <v>77210.62</v>
      </c>
      <c r="K630" s="341">
        <f t="shared" ca="1" si="129"/>
        <v>11.625901402908738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IFERROR(__xludf.DUMMYFUNCTION("IMPORTRANGE(""https://docs.google.com/spreadsheets/d/11923uPwbBZFjjGgGUA6NLw09EwE0CqkOc4q9oUmW1yo/edit?usp=sharing"",""แพร่!I526"")"),54)</f>
        <v>54</v>
      </c>
      <c r="J631" s="340">
        <f ca="1">IFERROR(__xludf.DUMMYFUNCTION("IMPORTRANGE(""https://docs.google.com/spreadsheets/d/11923uPwbBZFjjGgGUA6NLw09EwE0CqkOc4q9oUmW1yo/edit?usp=sharing"",""แพร่!J526"")"),48)</f>
        <v>48</v>
      </c>
      <c r="K631" s="341">
        <f t="shared" ca="1" si="129"/>
        <v>88.888888888888886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IFERROR(__xludf.DUMMYFUNCTION("IMPORTRANGE(""https://docs.google.com/spreadsheets/d/11923uPwbBZFjjGgGUA6NLw09EwE0CqkOc4q9oUmW1yo/edit?usp=sharing"",""แพร่!I527"")"),0)</f>
        <v>0</v>
      </c>
      <c r="J632" s="340">
        <f ca="1">IFERROR(__xludf.DUMMYFUNCTION("IMPORTRANGE(""https://docs.google.com/spreadsheets/d/11923uPwbBZFjjGgGUA6NLw09EwE0CqkOc4q9oUmW1yo/edit?usp=sharing"",""แพร่!J527"")"),0)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IFERROR(__xludf.DUMMYFUNCTION("IMPORTRANGE(""https://docs.google.com/spreadsheets/d/11923uPwbBZFjjGgGUA6NLw09EwE0CqkOc4q9oUmW1yo/edit?usp=sharing"",""แพร่!I528"")"),0)</f>
        <v>0</v>
      </c>
      <c r="J633" s="340">
        <f ca="1">IFERROR(__xludf.DUMMYFUNCTION("IMPORTRANGE(""https://docs.google.com/spreadsheets/d/11923uPwbBZFjjGgGUA6NLw09EwE0CqkOc4q9oUmW1yo/edit?usp=sharing"",""แพร่!J528"")"),0)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IFERROR(__xludf.DUMMYFUNCTION("IMPORTRANGE(""https://docs.google.com/spreadsheets/d/11923uPwbBZFjjGgGUA6NLw09EwE0CqkOc4q9oUmW1yo/edit?usp=sharing"",""แพร่!I529"")"),3500000)</f>
        <v>3500000</v>
      </c>
      <c r="J634" s="340">
        <f ca="1">IFERROR(__xludf.DUMMYFUNCTION("IMPORTRANGE(""https://docs.google.com/spreadsheets/d/11923uPwbBZFjjGgGUA6NLw09EwE0CqkOc4q9oUmW1yo/edit?usp=sharing"",""แพร่!J529"")"),1185000)</f>
        <v>1185000</v>
      </c>
      <c r="K634" s="341">
        <f t="shared" ca="1" si="129"/>
        <v>33.857142857142854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120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IFERROR(__xludf.DUMMYFUNCTION("IMPORTRANGE(""https://docs.google.com/spreadsheets/d/11923uPwbBZFjjGgGUA6NLw09EwE0CqkOc4q9oUmW1yo/edit?usp=sharing"",""แพร่!J541"")"),0)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IFERROR(__xludf.DUMMYFUNCTION("IMPORTRANGE(""https://docs.google.com/spreadsheets/d/11923uPwbBZFjjGgGUA6NLw09EwE0CqkOc4q9oUmW1yo/edit?usp=sharing"",""แพร่!J542"")"),0)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IFERROR(__xludf.DUMMYFUNCTION("IMPORTRANGE(""https://docs.google.com/spreadsheets/d/11923uPwbBZFjjGgGUA6NLw09EwE0CqkOc4q9oUmW1yo/edit?usp=sharing"",""แพร่!I543"")"),0)</f>
        <v>0</v>
      </c>
      <c r="J648" s="535">
        <f ca="1">IFERROR(__xludf.DUMMYFUNCTION("IMPORTRANGE(""https://docs.google.com/spreadsheets/d/11923uPwbBZFjjGgGUA6NLw09EwE0CqkOc4q9oUmW1yo/edit?usp=sharing"",""แพร่!J543"")"),0)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IFERROR(__xludf.DUMMYFUNCTION("IMPORTRANGE(""https://docs.google.com/spreadsheets/d/11923uPwbBZFjjGgGUA6NLw09EwE0CqkOc4q9oUmW1yo/edit?usp=sharing"",""แพร่!L543"")"),0)</f>
        <v>0</v>
      </c>
      <c r="M648" s="520"/>
      <c r="N648" s="537">
        <f ca="1">IFERROR(__xludf.DUMMYFUNCTION("IMPORTRANGE(""https://docs.google.com/spreadsheets/d/11923uPwbBZFjjGgGUA6NLw09EwE0CqkOc4q9oUmW1yo/edit?usp=sharing"",""แพร่!M543"")"),0)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IFERROR(__xludf.DUMMYFUNCTION("IMPORTRANGE(""https://docs.google.com/spreadsheets/d/11923uPwbBZFjjGgGUA6NLw09EwE0CqkOc4q9oUmW1yo/edit?usp=sharing"",""แพร่!I544"")"),0)</f>
        <v>0</v>
      </c>
      <c r="J649" s="535">
        <f ca="1">IFERROR(__xludf.DUMMYFUNCTION("IMPORTRANGE(""https://docs.google.com/spreadsheets/d/11923uPwbBZFjjGgGUA6NLw09EwE0CqkOc4q9oUmW1yo/edit?usp=sharing"",""แพร่!J544"")"),0)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IFERROR(__xludf.DUMMYFUNCTION("IMPORTRANGE(""https://docs.google.com/spreadsheets/d/11923uPwbBZFjjGgGUA6NLw09EwE0CqkOc4q9oUmW1yo/edit?usp=sharing"",""แพร่!L544"")"),0)</f>
        <v>0</v>
      </c>
      <c r="M649" s="520"/>
      <c r="N649" s="537">
        <f ca="1">IFERROR(__xludf.DUMMYFUNCTION("IMPORTRANGE(""https://docs.google.com/spreadsheets/d/11923uPwbBZFjjGgGUA6NLw09EwE0CqkOc4q9oUmW1yo/edit?usp=sharing"",""แพร่!M544"")"),0)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IFERROR(__xludf.DUMMYFUNCTION("IMPORTRANGE(""https://docs.google.com/spreadsheets/d/11923uPwbBZFjjGgGUA6NLw09EwE0CqkOc4q9oUmW1yo/edit?usp=sharing"",""แพร่!I545"")"),0)</f>
        <v>0</v>
      </c>
      <c r="J650" s="535">
        <f ca="1">IFERROR(__xludf.DUMMYFUNCTION("IMPORTRANGE(""https://docs.google.com/spreadsheets/d/11923uPwbBZFjjGgGUA6NLw09EwE0CqkOc4q9oUmW1yo/edit?usp=sharing"",""แพร่!J545"")"),0)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IFERROR(__xludf.DUMMYFUNCTION("IMPORTRANGE(""https://docs.google.com/spreadsheets/d/11923uPwbBZFjjGgGUA6NLw09EwE0CqkOc4q9oUmW1yo/edit?usp=sharing"",""แพร่!L545"")"),0)</f>
        <v>0</v>
      </c>
      <c r="M650" s="520"/>
      <c r="N650" s="537">
        <f ca="1">IFERROR(__xludf.DUMMYFUNCTION("IMPORTRANGE(""https://docs.google.com/spreadsheets/d/11923uPwbBZFjjGgGUA6NLw09EwE0CqkOc4q9oUmW1yo/edit?usp=sharing"",""แพร่!M545"")"),0)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IFERROR(__xludf.DUMMYFUNCTION("IMPORTRANGE(""https://docs.google.com/spreadsheets/d/11923uPwbBZFjjGgGUA6NLw09EwE0CqkOc4q9oUmW1yo/edit?usp=sharing"",""แพร่!I546"")"),0)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IFERROR(__xludf.DUMMYFUNCTION("IMPORTRANGE(""https://docs.google.com/spreadsheets/d/11923uPwbBZFjjGgGUA6NLw09EwE0CqkOc4q9oUmW1yo/edit?usp=sharing"",""แพร่!L546"")"),0)</f>
        <v>0</v>
      </c>
      <c r="M651" s="520"/>
      <c r="N651" s="537">
        <f ca="1">IFERROR(__xludf.DUMMYFUNCTION("IMPORTRANGE(""https://docs.google.com/spreadsheets/d/11923uPwbBZFjjGgGUA6NLw09EwE0CqkOc4q9oUmW1yo/edit?usp=sharing"",""แพร่!M546"")"),0)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IFERROR(__xludf.DUMMYFUNCTION("IMPORTRANGE(""https://docs.google.com/spreadsheets/d/11923uPwbBZFjjGgGUA6NLw09EwE0CqkOc4q9oUmW1yo/edit?usp=sharing"",""แพร่!J547"")"),0)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IFERROR(__xludf.DUMMYFUNCTION("IMPORTRANGE(""https://docs.google.com/spreadsheets/d/11923uPwbBZFjjGgGUA6NLw09EwE0CqkOc4q9oUmW1yo/edit?usp=sharing"",""แพร่!J548"")"),0)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IFERROR(__xludf.DUMMYFUNCTION("IMPORTRANGE(""https://docs.google.com/spreadsheets/d/11923uPwbBZFjjGgGUA6NLw09EwE0CqkOc4q9oUmW1yo/edit?usp=sharing"",""แพร่!J550"")"),0)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IFERROR(__xludf.DUMMYFUNCTION("IMPORTRANGE(""https://docs.google.com/spreadsheets/d/11923uPwbBZFjjGgGUA6NLw09EwE0CqkOc4q9oUmW1yo/edit?usp=sharing"",""แพร่!J551"")"),0)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IFERROR(__xludf.DUMMYFUNCTION("IMPORTRANGE(""https://docs.google.com/spreadsheets/d/11923uPwbBZFjjGgGUA6NLw09EwE0CqkOc4q9oUmW1yo/edit?usp=sharing"",""แพร่!J552"")"),0)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IFERROR(__xludf.DUMMYFUNCTION("IMPORTRANGE(""https://docs.google.com/spreadsheets/d/11923uPwbBZFjjGgGUA6NLw09EwE0CqkOc4q9oUmW1yo/edit?usp=sharing"",""แพร่!J553"")"),0)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IFERROR(__xludf.DUMMYFUNCTION("IMPORTRANGE(""https://docs.google.com/spreadsheets/d/11923uPwbBZFjjGgGUA6NLw09EwE0CqkOc4q9oUmW1yo/edit?usp=sharing"",""แพร่!J554"")"),0)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IFERROR(__xludf.DUMMYFUNCTION("IMPORTRANGE(""https://docs.google.com/spreadsheets/d/11923uPwbBZFjjGgGUA6NLw09EwE0CqkOc4q9oUmW1yo/edit?usp=sharing"",""แพร่!J555"")"),0)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IFERROR(__xludf.DUMMYFUNCTION("IMPORTRANGE(""https://docs.google.com/spreadsheets/d/11923uPwbBZFjjGgGUA6NLw09EwE0CqkOc4q9oUmW1yo/edit?usp=sharing"",""แพร่!J556"")"),0)</f>
        <v>0</v>
      </c>
      <c r="K661" s="536"/>
      <c r="L661" s="521">
        <f ca="1">IFERROR(__xludf.DUMMYFUNCTION("IMPORTRANGE(""https://docs.google.com/spreadsheets/d/11923uPwbBZFjjGgGUA6NLw09EwE0CqkOc4q9oUmW1yo/edit?usp=sharing"",""แพร่!L556"")"),0)</f>
        <v>0</v>
      </c>
      <c r="M661" s="520"/>
      <c r="N661" s="537">
        <f ca="1">IFERROR(__xludf.DUMMYFUNCTION("IMPORTRANGE(""https://docs.google.com/spreadsheets/d/11923uPwbBZFjjGgGUA6NLw09EwE0CqkOc4q9oUmW1yo/edit?usp=sharing"",""แพร่!M556"")"),0)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IFERROR(__xludf.DUMMYFUNCTION("IMPORTRANGE(""https://docs.google.com/spreadsheets/d/11923uPwbBZFjjGgGUA6NLw09EwE0CqkOc4q9oUmW1yo/edit?usp=sharing"",""แพร่!J557"")"),0)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IFERROR(__xludf.DUMMYFUNCTION("IMPORTRANGE(""https://docs.google.com/spreadsheets/d/11923uPwbBZFjjGgGUA6NLw09EwE0CqkOc4q9oUmW1yo/edit?usp=sharing"",""แพร่!I558"")"),0)</f>
        <v>0</v>
      </c>
      <c r="J663" s="535">
        <f ca="1">IFERROR(__xludf.DUMMYFUNCTION("IMPORTRANGE(""https://docs.google.com/spreadsheets/d/11923uPwbBZFjjGgGUA6NLw09EwE0CqkOc4q9oUmW1yo/edit?usp=sharing"",""แพร่!J558"")"),0)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IFERROR(__xludf.DUMMYFUNCTION("IMPORTRANGE(""https://docs.google.com/spreadsheets/d/11923uPwbBZFjjGgGUA6NLw09EwE0CqkOc4q9oUmW1yo/edit?usp=sharing"",""แพร่!I560"")"),1)</f>
        <v>1</v>
      </c>
      <c r="J665" s="535">
        <f ca="1">IFERROR(__xludf.DUMMYFUNCTION("IMPORTRANGE(""https://docs.google.com/spreadsheets/d/11923uPwbBZFjjGgGUA6NLw09EwE0CqkOc4q9oUmW1yo/edit?usp=sharing"",""แพร่!J560"")"),0)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IFERROR(__xludf.DUMMYFUNCTION("IMPORTRANGE(""https://docs.google.com/spreadsheets/d/11923uPwbBZFjjGgGUA6NLw09EwE0CqkOc4q9oUmW1yo/edit?usp=sharing"",""แพร่!L560"")"),120)</f>
        <v>120</v>
      </c>
      <c r="M665" s="520"/>
      <c r="N665" s="537">
        <f ca="1">IFERROR(__xludf.DUMMYFUNCTION("IMPORTRANGE(""https://docs.google.com/spreadsheets/d/11923uPwbBZFjjGgGUA6NLw09EwE0CqkOc4q9oUmW1yo/edit?usp=sharing"",""แพร่!M560"")"),0)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IFERROR(__xludf.DUMMYFUNCTION("IMPORTRANGE(""https://docs.google.com/spreadsheets/d/11923uPwbBZFjjGgGUA6NLw09EwE0CqkOc4q9oUmW1yo/edit?usp=sharing"",""แพร่!J561"")"),0)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IFERROR(__xludf.DUMMYFUNCTION("IMPORTRANGE(""https://docs.google.com/spreadsheets/d/11923uPwbBZFjjGgGUA6NLw09EwE0CqkOc4q9oUmW1yo/edit?usp=sharing"",""แพร่!J562"")"),0)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IFERROR(__xludf.DUMMYFUNCTION("IMPORTRANGE(""https://docs.google.com/spreadsheets/d/11923uPwbBZFjjGgGUA6NLw09EwE0CqkOc4q9oUmW1yo/edit?usp=sharing"",""แพร่!I563"")"),0)</f>
        <v>0</v>
      </c>
      <c r="J668" s="535">
        <f ca="1">IFERROR(__xludf.DUMMYFUNCTION("IMPORTRANGE(""https://docs.google.com/spreadsheets/d/11923uPwbBZFjjGgGUA6NLw09EwE0CqkOc4q9oUmW1yo/edit?usp=sharing"",""แพร่!J563"")"),0)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IFERROR(__xludf.DUMMYFUNCTION("IMPORTRANGE(""https://docs.google.com/spreadsheets/d/11923uPwbBZFjjGgGUA6NLw09EwE0CqkOc4q9oUmW1yo/edit?usp=sharing"",""แพร่!L563"")"),0)</f>
        <v>0</v>
      </c>
      <c r="M668" s="520"/>
      <c r="N668" s="537">
        <f ca="1">IFERROR(__xludf.DUMMYFUNCTION("IMPORTRANGE(""https://docs.google.com/spreadsheets/d/11923uPwbBZFjjGgGUA6NLw09EwE0CqkOc4q9oUmW1yo/edit?usp=sharing"",""แพร่!M563"")"),0)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IFERROR(__xludf.DUMMYFUNCTION("IMPORTRANGE(""https://docs.google.com/spreadsheets/d/11923uPwbBZFjjGgGUA6NLw09EwE0CqkOc4q9oUmW1yo/edit?usp=sharing"",""แพร่!J564"")"),0)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IFERROR(__xludf.DUMMYFUNCTION("IMPORTRANGE(""https://docs.google.com/spreadsheets/d/11923uPwbBZFjjGgGUA6NLw09EwE0CqkOc4q9oUmW1yo/edit?usp=sharing"",""แพร่!J565"")"),0)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IFERROR(__xludf.DUMMYFUNCTION("IMPORTRANGE(""https://docs.google.com/spreadsheets/d/11923uPwbBZFjjGgGUA6NLw09EwE0CqkOc4q9oUmW1yo/edit?usp=sharing"",""แพร่!I566"")"),0)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IFERROR(__xludf.DUMMYFUNCTION("IMPORTRANGE(""https://docs.google.com/spreadsheets/d/11923uPwbBZFjjGgGUA6NLw09EwE0CqkOc4q9oUmW1yo/edit?usp=sharing"",""แพร่!L566"")"),0)</f>
        <v>0</v>
      </c>
      <c r="M671" s="520"/>
      <c r="N671" s="537">
        <f ca="1">IFERROR(__xludf.DUMMYFUNCTION("IMPORTRANGE(""https://docs.google.com/spreadsheets/d/11923uPwbBZFjjGgGUA6NLw09EwE0CqkOc4q9oUmW1yo/edit?usp=sharing"",""แพร่!M566"")"),0)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IFERROR(__xludf.DUMMYFUNCTION("IMPORTRANGE(""https://docs.google.com/spreadsheets/d/11923uPwbBZFjjGgGUA6NLw09EwE0CqkOc4q9oUmW1yo/edit?usp=sharing"",""แพร่!J567"")"),0)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IFERROR(__xludf.DUMMYFUNCTION("IMPORTRANGE(""https://docs.google.com/spreadsheets/d/11923uPwbBZFjjGgGUA6NLw09EwE0CqkOc4q9oUmW1yo/edit?usp=sharing"",""แพร่!J568"")"),0)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IFERROR(__xludf.DUMMYFUNCTION("IMPORTRANGE(""https://docs.google.com/spreadsheets/d/11923uPwbBZFjjGgGUA6NLw09EwE0CqkOc4q9oUmW1yo/edit?usp=sharing"",""แพร่!J569"")"),0)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IFERROR(__xludf.DUMMYFUNCTION("IMPORTRANGE(""https://docs.google.com/spreadsheets/d/11923uPwbBZFjjGgGUA6NLw09EwE0CqkOc4q9oUmW1yo/edit?usp=sharing"",""แพร่!J570"")"),0)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IFERROR(__xludf.DUMMYFUNCTION("IMPORTRANGE(""https://docs.google.com/spreadsheets/d/11923uPwbBZFjjGgGUA6NLw09EwE0CqkOc4q9oUmW1yo/edit?usp=sharing"",""แพร่!J571"")"),0)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IFERROR(__xludf.DUMMYFUNCTION("IMPORTRANGE(""https://docs.google.com/spreadsheets/d/11923uPwbBZFjjGgGUA6NLw09EwE0CqkOc4q9oUmW1yo/edit?usp=sharing"",""แพร่!J572"")"),0)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42578125" bestFit="1" customWidth="1"/>
    <col min="10" max="10" width="12.71093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282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3165402</v>
      </c>
      <c r="M8" s="23">
        <f t="shared" ca="1" si="0"/>
        <v>1654610</v>
      </c>
      <c r="N8" s="23">
        <f t="shared" ca="1" si="0"/>
        <v>1982686.96</v>
      </c>
      <c r="O8" s="22">
        <f t="shared" ref="O8:O16" ca="1" si="1">IF(L8&gt;0,N8*100/L8,0)</f>
        <v>62.636182071029211</v>
      </c>
      <c r="P8" s="22">
        <f t="shared" ref="P8:P16" ca="1" si="2">IF(M8&gt;0,N8*100/M8,0)</f>
        <v>119.82805374076067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3165402</v>
      </c>
      <c r="M10" s="30">
        <f t="shared" ca="1" si="4"/>
        <v>1654610</v>
      </c>
      <c r="N10" s="30">
        <f t="shared" ca="1" si="4"/>
        <v>1982686.96</v>
      </c>
      <c r="O10" s="29">
        <f t="shared" ca="1" si="1"/>
        <v>62.636182071029211</v>
      </c>
      <c r="P10" s="29">
        <f t="shared" ca="1" si="2"/>
        <v>119.82805374076067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3117602</v>
      </c>
      <c r="M12" s="39">
        <f t="shared" ca="1" si="6"/>
        <v>1606810</v>
      </c>
      <c r="N12" s="39">
        <f t="shared" ca="1" si="6"/>
        <v>1934886.96</v>
      </c>
      <c r="O12" s="39">
        <f t="shared" ca="1" si="1"/>
        <v>62.063308914992994</v>
      </c>
      <c r="P12" s="39">
        <f t="shared" ca="1" si="2"/>
        <v>120.41790628636865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1559602</v>
      </c>
      <c r="M14" s="39">
        <f t="shared" si="8"/>
        <v>0</v>
      </c>
      <c r="N14" s="39">
        <f t="shared" ca="1" si="8"/>
        <v>682254</v>
      </c>
      <c r="O14" s="39">
        <f t="shared" ca="1" si="1"/>
        <v>43.74539145243466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1654610</v>
      </c>
      <c r="N18" s="23">
        <f t="shared" ca="1" si="11"/>
        <v>1300432.96</v>
      </c>
      <c r="O18" s="22">
        <f t="shared" ref="O18:O20" ca="1" si="12">IF(L18&gt;0,N18*100/L18,0)</f>
        <v>62.470508604849464</v>
      </c>
      <c r="P18" s="22">
        <f t="shared" ref="P18:P26" ca="1" si="13">IF(M18&gt;0,N18*100/M18,0)</f>
        <v>78.594530433153437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1654610</v>
      </c>
      <c r="N20" s="30">
        <f t="shared" ca="1" si="15"/>
        <v>1300432.96</v>
      </c>
      <c r="O20" s="29">
        <f t="shared" ca="1" si="12"/>
        <v>62.470508604849464</v>
      </c>
      <c r="P20" s="29">
        <f t="shared" ca="1" si="13"/>
        <v>78.594530433153437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1606810</v>
      </c>
      <c r="N22" s="39">
        <f t="shared" ca="1" si="18"/>
        <v>1252632.96</v>
      </c>
      <c r="O22" s="39">
        <f t="shared" ca="1" si="17"/>
        <v>61.58849290148116</v>
      </c>
      <c r="P22" s="39">
        <f t="shared" ca="1" si="13"/>
        <v>77.957752316702042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1083727</v>
      </c>
      <c r="M28" s="23">
        <f t="shared" si="23"/>
        <v>0</v>
      </c>
      <c r="N28" s="23">
        <f t="shared" ca="1" si="23"/>
        <v>682254</v>
      </c>
      <c r="O28" s="22">
        <f t="shared" ref="O28:O30" ca="1" si="24">IF(L28&gt;0,N28*100/L28,0)</f>
        <v>62.954415641577633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1083727</v>
      </c>
      <c r="M30" s="30">
        <f t="shared" si="27"/>
        <v>0</v>
      </c>
      <c r="N30" s="30">
        <f t="shared" ca="1" si="27"/>
        <v>682254</v>
      </c>
      <c r="O30" s="29">
        <f t="shared" ca="1" si="24"/>
        <v>62.954415641577633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1083727</v>
      </c>
      <c r="M32" s="39">
        <f t="shared" si="30"/>
        <v>0</v>
      </c>
      <c r="N32" s="39">
        <f t="shared" ca="1" si="30"/>
        <v>682254</v>
      </c>
      <c r="O32" s="39">
        <f t="shared" ca="1" si="29"/>
        <v>62.954415641577633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1083727</v>
      </c>
      <c r="M34" s="39">
        <f t="shared" si="32"/>
        <v>0</v>
      </c>
      <c r="N34" s="39">
        <f t="shared" ca="1" si="32"/>
        <v>682254</v>
      </c>
      <c r="O34" s="39">
        <f t="shared" ca="1" si="29"/>
        <v>62.954415641577633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1654610</v>
      </c>
      <c r="N37" s="55">
        <f t="shared" ca="1" si="33"/>
        <v>1300432.96</v>
      </c>
      <c r="O37" s="56">
        <f t="shared" ca="1" si="29"/>
        <v>62.470508604849464</v>
      </c>
      <c r="P37" s="56">
        <f t="shared" ca="1" si="25"/>
        <v>78.594530433153437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395370.56</v>
      </c>
      <c r="O41" s="78">
        <f t="shared" ref="O41:O43" ca="1" si="35">IF(L41&gt;0,N41*100/L41,0)</f>
        <v>59.036965805584593</v>
      </c>
      <c r="P41" s="78">
        <f t="shared" ref="P41:P43" ca="1" si="36">IF(M41&gt;0,N41*100/M41,0)</f>
        <v>78.712036631495124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395370.56</v>
      </c>
      <c r="O43" s="78">
        <f t="shared" ca="1" si="35"/>
        <v>59.036965805584593</v>
      </c>
      <c r="P43" s="78">
        <f t="shared" ca="1" si="36"/>
        <v>78.712036631495124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IFERROR(__xludf.DUMMYFUNCTION("IMPORTRANGE(""https://docs.google.com/spreadsheets/d/1Yj_ptqi66GCucihVvJfMjLAmec39IyEx_6qawtMGysU/edit?usp=sharing"",""สบก!R31"")"),395370.56)</f>
        <v>395370.56</v>
      </c>
      <c r="O45" s="39">
        <f ca="1">IF(L45&gt;0,N45*100/L45,0)</f>
        <v>59.036965805584593</v>
      </c>
      <c r="P45" s="39">
        <f ca="1">IF(M45&gt;0,N45*100/M45,0)</f>
        <v>78.712036631495124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127086</v>
      </c>
      <c r="O53" s="120">
        <f t="shared" ref="O53:O55" ca="1" si="40">IF(L53&gt;0,N53*100/L53,0)</f>
        <v>70.019834710743808</v>
      </c>
      <c r="P53" s="120">
        <f t="shared" ref="P53:P55" ca="1" si="41">IF(M53&gt;0,N53*100/M53,0)</f>
        <v>80.561648177496039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127086</v>
      </c>
      <c r="O55" s="120">
        <f t="shared" ca="1" si="40"/>
        <v>70.019834710743808</v>
      </c>
      <c r="P55" s="120">
        <f t="shared" ca="1" si="41"/>
        <v>80.561648177496039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IFERROR(__xludf.DUMMYFUNCTION("IMPORTRANGE(""https://docs.google.com/spreadsheets/d/1Yj_ptqi66GCucihVvJfMjLAmec39IyEx_6qawtMGysU/edit?usp=sharing"",""สบก!AA31"")"),127086)</f>
        <v>127086</v>
      </c>
      <c r="O57" s="39">
        <f ca="1">IF(L57&gt;0,N57*100/L57,0)</f>
        <v>70.019834710743808</v>
      </c>
      <c r="P57" s="39">
        <f ca="1">IF(M57&gt;0,N57*100/M57,0)</f>
        <v>80.561648177496039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IFERROR(__xludf.DUMMYFUNCTION("IMPORTRANGE(""https://docs.google.com/spreadsheets/d/11923uPwbBZFjjGgGUA6NLw09EwE0CqkOc4q9oUmW1yo/edit?usp=sharing"",""แม่ฮ่องสอน!J50"")"),0)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60240</v>
      </c>
      <c r="O118" s="151">
        <f t="shared" ref="O118:O120" ca="1" si="59">IF(L118&gt;0,N118*100/L118,0)</f>
        <v>73.071324599708873</v>
      </c>
      <c r="P118" s="151">
        <f t="shared" ref="P118:P120" ca="1" si="60">IF(M118&gt;0,N118*100/M118,0)</f>
        <v>73.071324599708873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60240</v>
      </c>
      <c r="O120" s="156">
        <f t="shared" ca="1" si="59"/>
        <v>73.071324599708873</v>
      </c>
      <c r="P120" s="156">
        <f t="shared" ca="1" si="60"/>
        <v>73.071324599708873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IFERROR(__xludf.DUMMYFUNCTION("IMPORTRANGE(""https://docs.google.com/spreadsheets/d/1Yj_ptqi66GCucihVvJfMjLAmec39IyEx_6qawtMGysU/edit?usp=sharing"",""สบก!BB31"")"),60240)</f>
        <v>60240</v>
      </c>
      <c r="O122" s="168">
        <f ca="1">IF(L122&gt;0,N122*100/L122,0)</f>
        <v>73.071324599708873</v>
      </c>
      <c r="P122" s="168">
        <f ca="1">IF(M122&gt;0,N122*100/M122,0)</f>
        <v>73.071324599708873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283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IFERROR(__xludf.DUMMYFUNCTION("IMPORTRANGE(""https://docs.google.com/spreadsheets/d/11923uPwbBZFjjGgGUA6NLw09EwE0CqkOc4q9oUmW1yo/edit?usp=sharing"",""แม่ฮ่องสอน!J65"")"),0)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IFERROR(__xludf.DUMMYFUNCTION("IMPORTRANGE(""https://docs.google.com/spreadsheets/d/11923uPwbBZFjjGgGUA6NLw09EwE0CqkOc4q9oUmW1yo/edit?usp=sharing"",""แม่ฮ่องสอน!I68"")"),0)</f>
        <v>0</v>
      </c>
      <c r="J138" s="266">
        <f ca="1">IFERROR(__xludf.DUMMYFUNCTION("IMPORTRANGE(""https://docs.google.com/spreadsheets/d/11923uPwbBZFjjGgGUA6NLw09EwE0CqkOc4q9oUmW1yo/edit?usp=sharing"",""แม่ฮ่องสอน!J68"")"),0)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87725</v>
      </c>
      <c r="N140" s="152">
        <f t="shared" ca="1" si="64"/>
        <v>36940</v>
      </c>
      <c r="O140" s="151">
        <f t="shared" ref="O140:O142" ca="1" si="65">IF(L140&gt;0,N140*100/L140,0)</f>
        <v>53.151079136690647</v>
      </c>
      <c r="P140" s="151">
        <f t="shared" ref="P140:P142" ca="1" si="66">IF(M140&gt;0,N140*100/M140,0)</f>
        <v>42.108862923909946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87725</v>
      </c>
      <c r="N142" s="88">
        <f t="shared" ca="1" si="68"/>
        <v>36940</v>
      </c>
      <c r="O142" s="156">
        <f t="shared" ca="1" si="65"/>
        <v>53.151079136690647</v>
      </c>
      <c r="P142" s="156">
        <f t="shared" ca="1" si="66"/>
        <v>42.108862923909946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IFERROR(__xludf.DUMMYFUNCTION("IMPORTRANGE(""https://docs.google.com/spreadsheets/d/1Yj_ptqi66GCucihVvJfMjLAmec39IyEx_6qawtMGysU/edit?usp=sharing"",""สบก!BJ31"")"),87725)</f>
        <v>87725</v>
      </c>
      <c r="N144" s="168">
        <f ca="1">IFERROR(__xludf.DUMMYFUNCTION("IMPORTRANGE(""https://docs.google.com/spreadsheets/d/1Yj_ptqi66GCucihVvJfMjLAmec39IyEx_6qawtMGysU/edit?usp=sharing"",""สบก!BK31"")"),36940)</f>
        <v>36940</v>
      </c>
      <c r="O144" s="168">
        <f ca="1">IF(L144&gt;0,N144*100/L144,0)</f>
        <v>53.151079136690647</v>
      </c>
      <c r="P144" s="168">
        <f ca="1">IF(M144&gt;0,N144*100/M144,0)</f>
        <v>42.108862923909946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IFERROR(__xludf.DUMMYFUNCTION("IMPORTRANGE(""https://docs.google.com/spreadsheets/d/11923uPwbBZFjjGgGUA6NLw09EwE0CqkOc4q9oUmW1yo/edit?usp=sharing"",""แม่ฮ่องสอน!I74"")"),4)</f>
        <v>4</v>
      </c>
      <c r="J149" s="274">
        <f ca="1">IFERROR(__xludf.DUMMYFUNCTION("IMPORTRANGE(""https://docs.google.com/spreadsheets/d/11923uPwbBZFjjGgGUA6NLw09EwE0CqkOc4q9oUmW1yo/edit?usp=sharing"",""แม่ฮ่องสอน!J74"")"),2)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IFERROR(__xludf.DUMMYFUNCTION("IMPORTRANGE(""https://docs.google.com/spreadsheets/d/11923uPwbBZFjjGgGUA6NLw09EwE0CqkOc4q9oUmW1yo/edit?usp=sharing"",""แม่ฮ่องสอน!J84"")"),50)</f>
        <v>50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IFERROR(__xludf.DUMMYFUNCTION("IMPORTRANGE(""https://docs.google.com/spreadsheets/d/11923uPwbBZFjjGgGUA6NLw09EwE0CqkOc4q9oUmW1yo/edit?usp=sharing"",""แม่ฮ่องสอน!J85"")"),50)</f>
        <v>50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IFERROR(__xludf.DUMMYFUNCTION("IMPORTRANGE(""https://docs.google.com/spreadsheets/d/11923uPwbBZFjjGgGUA6NLw09EwE0CqkOc4q9oUmW1yo/edit?usp=sharing"",""แม่ฮ่องสอน!I89"")"),2)</f>
        <v>2</v>
      </c>
      <c r="J164" s="283">
        <f ca="1">IFERROR(__xludf.DUMMYFUNCTION("IMPORTRANGE(""https://docs.google.com/spreadsheets/d/11923uPwbBZFjjGgGUA6NLw09EwE0CqkOc4q9oUmW1yo/edit?usp=sharing"",""แม่ฮ่องสอน!J89"")"),2)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IFERROR(__xludf.DUMMYFUNCTION("IMPORTRANGE(""https://docs.google.com/spreadsheets/d/11923uPwbBZFjjGgGUA6NLw09EwE0CqkOc4q9oUmW1yo/edit?usp=sharing"",""แม่ฮ่องสอน!I101"")"),0)</f>
        <v>0</v>
      </c>
      <c r="J176" s="283">
        <f ca="1">IFERROR(__xludf.DUMMYFUNCTION("IMPORTRANGE(""https://docs.google.com/spreadsheets/d/11923uPwbBZFjjGgGUA6NLw09EwE0CqkOc4q9oUmW1yo/edit?usp=sharing"",""แม่ฮ่องสอน!J101"")"),0)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IFERROR(__xludf.DUMMYFUNCTION("IMPORTRANGE(""https://docs.google.com/spreadsheets/d/11923uPwbBZFjjGgGUA6NLw09EwE0CqkOc4q9oUmW1yo/edit?usp=sharing"",""แม่ฮ่องสอน!J113"")"),0)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3">
        <f ca="1">IFERROR(__xludf.DUMMYFUNCTION("IMPORTRANGE(""https://docs.google.com/spreadsheets/d/11923uPwbBZFjjGgGUA6NLw09EwE0CqkOc4q9oUmW1yo/edit?usp=sharing"",""แม่ฮ่องสอน!J114"")"),0)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IFERROR(__xludf.DUMMYFUNCTION("IMPORTRANGE(""https://docs.google.com/spreadsheets/d/11923uPwbBZFjjGgGUA6NLw09EwE0CqkOc4q9oUmW1yo/edit?usp=sharing"",""แม่ฮ่องสอน!J128"")"),0)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IFERROR(__xludf.DUMMYFUNCTION("IMPORTRANGE(""https://docs.google.com/spreadsheets/d/11923uPwbBZFjjGgGUA6NLw09EwE0CqkOc4q9oUmW1yo/edit?usp=sharing"",""แม่ฮ่องสอน!I129"")"),0)</f>
        <v>0</v>
      </c>
      <c r="J204" s="283">
        <f ca="1">IFERROR(__xludf.DUMMYFUNCTION("IMPORTRANGE(""https://docs.google.com/spreadsheets/d/11923uPwbBZFjjGgGUA6NLw09EwE0CqkOc4q9oUmW1yo/edit?usp=sharing"",""แม่ฮ่องสอน!J129"")"),0)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IFERROR(__xludf.DUMMYFUNCTION("IMPORTRANGE(""https://docs.google.com/spreadsheets/d/11923uPwbBZFjjGgGUA6NLw09EwE0CqkOc4q9oUmW1yo/edit?usp=sharing"",""แม่ฮ่องสอน!J143"")"),0)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IFERROR(__xludf.DUMMYFUNCTION("IMPORTRANGE(""https://docs.google.com/spreadsheets/d/11923uPwbBZFjjGgGUA6NLw09EwE0CqkOc4q9oUmW1yo/edit?usp=sharing"",""แม่ฮ่องสอน!I144"")"),13)</f>
        <v>13</v>
      </c>
      <c r="J219" s="266">
        <f ca="1">IFERROR(__xludf.DUMMYFUNCTION("IMPORTRANGE(""https://docs.google.com/spreadsheets/d/11923uPwbBZFjjGgGUA6NLw09EwE0CqkOc4q9oUmW1yo/edit?usp=sharing"",""แม่ฮ่องสอน!J144"")"),13)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IFERROR(__xludf.DUMMYFUNCTION("IMPORTRANGE(""https://docs.google.com/spreadsheets/d/11923uPwbBZFjjGgGUA6NLw09EwE0CqkOc4q9oUmW1yo/edit?usp=sharing"",""แม่ฮ่องสอน!I149"")"),13)</f>
        <v>13</v>
      </c>
      <c r="J229" s="266">
        <f ca="1">IFERROR(__xludf.DUMMYFUNCTION("IMPORTRANGE(""https://docs.google.com/spreadsheets/d/11923uPwbBZFjjGgGUA6NLw09EwE0CqkOc4q9oUmW1yo/edit?usp=sharing"",""แม่ฮ่องสอน!J149"")"),13)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IFERROR(__xludf.DUMMYFUNCTION("IMPORTRANGE(""https://docs.google.com/spreadsheets/d/11923uPwbBZFjjGgGUA6NLw09EwE0CqkOc4q9oUmW1yo/edit?usp=sharing"",""แม่ฮ่องสอน!I158"")"),0)</f>
        <v>0</v>
      </c>
      <c r="J238" s="266">
        <f ca="1">IFERROR(__xludf.DUMMYFUNCTION("IMPORTRANGE(""https://docs.google.com/spreadsheets/d/11923uPwbBZFjjGgGUA6NLw09EwE0CqkOc4q9oUmW1yo/edit?usp=sharing"",""แม่ฮ่องสอน!J158"")"),0)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IFERROR(__xludf.DUMMYFUNCTION("IMPORTRANGE(""https://docs.google.com/spreadsheets/d/11923uPwbBZFjjGgGUA6NLw09EwE0CqkOc4q9oUmW1yo/edit?usp=sharing"",""แม่ฮ่องสอน!J166"")"),0)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IFERROR(__xludf.DUMMYFUNCTION("IMPORTRANGE(""https://docs.google.com/spreadsheets/d/11923uPwbBZFjjGgGUA6NLw09EwE0CqkOc4q9oUmW1yo/edit?usp=sharing"",""แม่ฮ่องสอน!I169"")"),0)</f>
        <v>0</v>
      </c>
      <c r="J249" s="315">
        <f ca="1">IFERROR(__xludf.DUMMYFUNCTION("IMPORTRANGE(""https://docs.google.com/spreadsheets/d/11923uPwbBZFjjGgGUA6NLw09EwE0CqkOc4q9oUmW1yo/edit?usp=sharing"",""แม่ฮ่องสอน!J169"")"),0)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IFERROR(__xludf.DUMMYFUNCTION("IMPORTRANGE(""https://docs.google.com/spreadsheets/d/11923uPwbBZFjjGgGUA6NLw09EwE0CqkOc4q9oUmW1yo/edit?usp=sharing"",""แม่ฮ่องสอน!J184"")"),0)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IFERROR(__xludf.DUMMYFUNCTION("IMPORTRANGE(""https://docs.google.com/spreadsheets/d/11923uPwbBZFjjGgGUA6NLw09EwE0CqkOc4q9oUmW1yo/edit?usp=sharing"",""แม่ฮ่องสอน!I185"")"),15)</f>
        <v>15</v>
      </c>
      <c r="J270" s="315">
        <f ca="1">IFERROR(__xludf.DUMMYFUNCTION("IMPORTRANGE(""https://docs.google.com/spreadsheets/d/11923uPwbBZFjjGgGUA6NLw09EwE0CqkOc4q9oUmW1yo/edit?usp=sharing"",""แม่ฮ่องสอน!J185"")"),15)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102093</v>
      </c>
      <c r="O271" s="151">
        <f t="shared" ref="O271:O273" ca="1" si="84">IF(L271&gt;0,N271*100/L271,0)</f>
        <v>54.536858974358971</v>
      </c>
      <c r="P271" s="151">
        <f t="shared" ref="P271:P273" ca="1" si="85">IF(M271&gt;0,N271*100/M271,0)</f>
        <v>77.785142857142858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102093</v>
      </c>
      <c r="O273" s="156">
        <f t="shared" ca="1" si="84"/>
        <v>54.536858974358971</v>
      </c>
      <c r="P273" s="156">
        <f t="shared" ca="1" si="85"/>
        <v>77.785142857142858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IFERROR(__xludf.DUMMYFUNCTION("IMPORTRANGE(""https://docs.google.com/spreadsheets/d/1Yj_ptqi66GCucihVvJfMjLAmec39IyEx_6qawtMGysU/edit?usp=sharing"",""สบก!CL31"")"),102093)</f>
        <v>102093</v>
      </c>
      <c r="O275" s="168">
        <f ca="1">IF(L275&gt;0,N275*100/L275,0)</f>
        <v>54.536858974358971</v>
      </c>
      <c r="P275" s="168">
        <f ca="1">IF(M275&gt;0,N275*100/M275,0)</f>
        <v>77.785142857142858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IFERROR(__xludf.DUMMYFUNCTION("IMPORTRANGE(""https://docs.google.com/spreadsheets/d/11923uPwbBZFjjGgGUA6NLw09EwE0CqkOc4q9oUmW1yo/edit?usp=sharing"",""แม่ฮ่องสอน!I199"")"),0)</f>
        <v>0</v>
      </c>
      <c r="J289" s="315">
        <f ca="1">IFERROR(__xludf.DUMMYFUNCTION("IMPORTRANGE(""https://docs.google.com/spreadsheets/d/11923uPwbBZFjjGgGUA6NLw09EwE0CqkOc4q9oUmW1yo/edit?usp=sharing"",""แม่ฮ่องสอน!J199"")"),0)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IFERROR(__xludf.DUMMYFUNCTION("IMPORTRANGE(""https://docs.google.com/spreadsheets/d/11923uPwbBZFjjGgGUA6NLw09EwE0CqkOc4q9oUmW1yo/edit?usp=sharing"",""แม่ฮ่องสอน!J213"")"),0)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IFERROR(__xludf.DUMMYFUNCTION("IMPORTRANGE(""https://docs.google.com/spreadsheets/d/11923uPwbBZFjjGgGUA6NLw09EwE0CqkOc4q9oUmW1yo/edit?usp=sharing"",""แม่ฮ่องสอน!I214"")"),0)</f>
        <v>0</v>
      </c>
      <c r="J309" s="332">
        <f ca="1">IFERROR(__xludf.DUMMYFUNCTION("IMPORTRANGE(""https://docs.google.com/spreadsheets/d/11923uPwbBZFjjGgGUA6NLw09EwE0CqkOc4q9oUmW1yo/edit?usp=sharing"",""แม่ฮ่องสอน!J214"")"),0)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IFERROR(__xludf.DUMMYFUNCTION("IMPORTRANGE(""https://docs.google.com/spreadsheets/d/11923uPwbBZFjjGgGUA6NLw09EwE0CqkOc4q9oUmW1yo/edit?usp=sharing"",""แม่ฮ่องสอน!J226"")"),0)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IFERROR(__xludf.DUMMYFUNCTION("IMPORTRANGE(""https://docs.google.com/spreadsheets/d/11923uPwbBZFjjGgGUA6NLw09EwE0CqkOc4q9oUmW1yo/edit?usp=sharing"",""แม่ฮ่องสอน!I228"")"),95)</f>
        <v>95</v>
      </c>
      <c r="J328" s="338">
        <f ca="1">IFERROR(__xludf.DUMMYFUNCTION("IMPORTRANGE(""https://docs.google.com/spreadsheets/d/11923uPwbBZFjjGgGUA6NLw09EwE0CqkOc4q9oUmW1yo/edit?usp=sharing"",""แม่ฮ่องสอน!J228"")"),92)</f>
        <v>92</v>
      </c>
      <c r="K328" s="316">
        <f ca="1">IF(I328&gt;0,J328*100/I328,0)</f>
        <v>96.84210526315789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673850</v>
      </c>
      <c r="N329" s="152">
        <f t="shared" ca="1" si="98"/>
        <v>559408.4</v>
      </c>
      <c r="O329" s="151">
        <f t="shared" ref="O329:O331" ca="1" si="99">IF(L329&gt;0,N329*100/L329,0)</f>
        <v>64.149396816659788</v>
      </c>
      <c r="P329" s="151">
        <f t="shared" ref="P329:P331" ca="1" si="100">IF(M329&gt;0,N329*100/M329,0)</f>
        <v>83.0167544705795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673850</v>
      </c>
      <c r="N331" s="88">
        <f t="shared" ca="1" si="102"/>
        <v>559408.4</v>
      </c>
      <c r="O331" s="156">
        <f t="shared" ca="1" si="99"/>
        <v>64.149396816659788</v>
      </c>
      <c r="P331" s="156">
        <f t="shared" ca="1" si="100"/>
        <v>83.0167544705795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IFERROR(__xludf.DUMMYFUNCTION("IMPORTRANGE(""https://docs.google.com/spreadsheets/d/1Yj_ptqi66GCucihVvJfMjLAmec39IyEx_6qawtMGysU/edit?usp=sharing"",""สบก!DL31"")"),626050)</f>
        <v>626050</v>
      </c>
      <c r="N333" s="168">
        <f ca="1">IFERROR(__xludf.DUMMYFUNCTION("IMPORTRANGE(""https://docs.google.com/spreadsheets/d/1Yj_ptqi66GCucihVvJfMjLAmec39IyEx_6qawtMGysU/edit?usp=sharing"",""สบก!DM31"")"),511608.4)</f>
        <v>511608.4</v>
      </c>
      <c r="O333" s="168">
        <f ca="1">IF(L333&gt;0,N333*100/L333,0)</f>
        <v>62.070319324468599</v>
      </c>
      <c r="P333" s="168">
        <f ca="1">IF(M333&gt;0,N333*100/M333,0)</f>
        <v>81.720054308761277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IFERROR(__xludf.DUMMYFUNCTION("IMPORTRANGE(""https://docs.google.com/spreadsheets/d/11923uPwbBZFjjGgGUA6NLw09EwE0CqkOc4q9oUmW1yo/edit?usp=sharing"",""แม่ฮ่องสอน!J234"")"),51)</f>
        <v>51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IFERROR(__xludf.DUMMYFUNCTION("IMPORTRANGE(""https://docs.google.com/spreadsheets/d/11923uPwbBZFjjGgGUA6NLw09EwE0CqkOc4q9oUmW1yo/edit?usp=sharing"",""แม่ฮ่องสอน!J235"")"),96.44)</f>
        <v>96.44</v>
      </c>
      <c r="K340" s="341">
        <f t="shared" ca="1" si="103"/>
        <v>64.293333333333337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IFERROR(__xludf.DUMMYFUNCTION("IMPORTRANGE(""https://docs.google.com/spreadsheets/d/11923uPwbBZFjjGgGUA6NLw09EwE0CqkOc4q9oUmW1yo/edit?usp=sharing"",""แม่ฮ่องสอน!J236"")"),97)</f>
        <v>97</v>
      </c>
      <c r="K341" s="341">
        <f t="shared" ca="1" si="103"/>
        <v>102.10526315789474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IFERROR(__xludf.DUMMYFUNCTION("IMPORTRANGE(""https://docs.google.com/spreadsheets/d/11923uPwbBZFjjGgGUA6NLw09EwE0CqkOc4q9oUmW1yo/edit?usp=sharing"",""แม่ฮ่องสอน!J237"")"),293.85)</f>
        <v>293.85000000000002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IFERROR(__xludf.DUMMYFUNCTION("IMPORTRANGE(""https://docs.google.com/spreadsheets/d/11923uPwbBZFjjGgGUA6NLw09EwE0CqkOc4q9oUmW1yo/edit?usp=sharing"",""แม่ฮ่องสอน!J240"")"),92)</f>
        <v>92</v>
      </c>
      <c r="K345" s="341">
        <f t="shared" ca="1" si="103"/>
        <v>96.84210526315789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IFERROR(__xludf.DUMMYFUNCTION("IMPORTRANGE(""https://docs.google.com/spreadsheets/d/11923uPwbBZFjjGgGUA6NLw09EwE0CqkOc4q9oUmW1yo/edit?usp=sharing"",""แม่ฮ่องสอน!J241"")"),287.719999999999)</f>
        <v>287.719999999999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IFERROR(__xludf.DUMMYFUNCTION("IMPORTRANGE(""https://docs.google.com/spreadsheets/d/11923uPwbBZFjjGgGUA6NLw09EwE0CqkOc4q9oUmW1yo/edit?usp=sharing"",""แม่ฮ่องสอน!L242"")"),1083727)</f>
        <v>1083727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IFERROR(__xludf.DUMMYFUNCTION("IMPORTRANGE(""https://docs.google.com/spreadsheets/d/11923uPwbBZFjjGgGUA6NLw09EwE0CqkOc4q9oUmW1yo/edit?usp=sharing"",""แม่ฮ่องสอน!M242"")"),682254)</f>
        <v>682254</v>
      </c>
      <c r="O347" s="357">
        <f ca="1">+IF(L347&gt;0,N347*100/L347,0)</f>
        <v>62.954415641577633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IFERROR(__xludf.DUMMYFUNCTION("IMPORTRANGE(""https://docs.google.com/spreadsheets/d/11923uPwbBZFjjGgGUA6NLw09EwE0CqkOc4q9oUmW1yo/edit?usp=sharing"",""แม่ฮ่องสอน!M244"")"),260436)</f>
        <v>260436</v>
      </c>
      <c r="O349" s="372">
        <f ca="1">+IF(L349&gt;0,N349*100/L349,0)</f>
        <v>73.656881045307998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IFERROR(__xludf.DUMMYFUNCTION("IMPORTRANGE(""https://docs.google.com/spreadsheets/d/11923uPwbBZFjjGgGUA6NLw09EwE0CqkOc4q9oUmW1yo/edit?usp=sharing"",""แม่ฮ่องสอน!M247"")"),260436)</f>
        <v>260436</v>
      </c>
      <c r="O352" s="165">
        <f t="shared" ca="1" si="105"/>
        <v>73.656881045307998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IFERROR(__xludf.DUMMYFUNCTION("IMPORTRANGE(""https://docs.google.com/spreadsheets/d/11923uPwbBZFjjGgGUA6NLw09EwE0CqkOc4q9oUmW1yo/edit?usp=sharing"",""แม่ฮ่องสอน!M249"")"),260436)</f>
        <v>260436</v>
      </c>
      <c r="O354" s="168">
        <f t="shared" ca="1" si="105"/>
        <v>73.656881045307998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IFERROR(__xludf.DUMMYFUNCTION("IMPORTRANGE(""https://docs.google.com/spreadsheets/d/11923uPwbBZFjjGgGUA6NLw09EwE0CqkOc4q9oUmW1yo/edit?usp=sharing"",""แม่ฮ่องสอน!M252"")"),63516)</f>
        <v>63516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IFERROR(__xludf.DUMMYFUNCTION("IMPORTRANGE(""https://docs.google.com/spreadsheets/d/11923uPwbBZFjjGgGUA6NLw09EwE0CqkOc4q9oUmW1yo/edit?usp=sharing"",""แม่ฮ่องสอน!M296"")"),101650)</f>
        <v>101650</v>
      </c>
      <c r="O401" s="372">
        <f ca="1">+IF(L401&gt;0,N401*100/L401,0)</f>
        <v>97.189023807247352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IFERROR(__xludf.DUMMYFUNCTION("IMPORTRANGE(""https://docs.google.com/spreadsheets/d/11923uPwbBZFjjGgGUA6NLw09EwE0CqkOc4q9oUmW1yo/edit?usp=sharing"",""แม่ฮ่องสอน!M299"")"),101650)</f>
        <v>101650</v>
      </c>
      <c r="O404" s="168">
        <f t="shared" ca="1" si="112"/>
        <v>97.189023807247352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IFERROR(__xludf.DUMMYFUNCTION("IMPORTRANGE(""https://docs.google.com/spreadsheets/d/11923uPwbBZFjjGgGUA6NLw09EwE0CqkOc4q9oUmW1yo/edit?usp=sharing"",""แม่ฮ่องสอน!M301"")"),101650)</f>
        <v>101650</v>
      </c>
      <c r="O406" s="168">
        <f t="shared" ca="1" si="112"/>
        <v>97.189023807247352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IFERROR(__xludf.DUMMYFUNCTION("IMPORTRANGE(""https://docs.google.com/spreadsheets/d/11923uPwbBZFjjGgGUA6NLw09EwE0CqkOc4q9oUmW1yo/edit?usp=sharing"",""แม่ฮ่องสอน!M305"")"),19880)</f>
        <v>19880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IFERROR(__xludf.DUMMYFUNCTION("IMPORTRANGE(""https://docs.google.com/spreadsheets/d/11923uPwbBZFjjGgGUA6NLw09EwE0CqkOc4q9oUmW1yo/edit?usp=sharing"",""แม่ฮ่องสอน!M330"")"),77659)</f>
        <v>77659</v>
      </c>
      <c r="O435" s="411">
        <f t="shared" ref="O435:O439" ca="1" si="114">+IF(L435&gt;0,N435*100/L435,0)</f>
        <v>77.659000000000006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IFERROR(__xludf.DUMMYFUNCTION("IMPORTRANGE(""https://docs.google.com/spreadsheets/d/11923uPwbBZFjjGgGUA6NLw09EwE0CqkOc4q9oUmW1yo/edit?usp=sharing"",""แม่ฮ่องสอน!M332"")"),77659)</f>
        <v>77659</v>
      </c>
      <c r="O437" s="168">
        <f t="shared" ca="1" si="114"/>
        <v>77.659000000000006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IFERROR(__xludf.DUMMYFUNCTION("IMPORTRANGE(""https://docs.google.com/spreadsheets/d/11923uPwbBZFjjGgGUA6NLw09EwE0CqkOc4q9oUmW1yo/edit?usp=sharing"",""แม่ฮ่องสอน!M334"")"),77659)</f>
        <v>77659</v>
      </c>
      <c r="O439" s="168">
        <f t="shared" ca="1" si="114"/>
        <v>77.659000000000006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IFERROR(__xludf.DUMMYFUNCTION("IMPORTRANGE(""https://docs.google.com/spreadsheets/d/11923uPwbBZFjjGgGUA6NLw09EwE0CqkOc4q9oUmW1yo/edit?usp=sharing"",""แม่ฮ่องสอน!M338"")"),33459)</f>
        <v>33459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IFERROR(__xludf.DUMMYFUNCTION("IMPORTRANGE(""https://docs.google.com/spreadsheets/d/11923uPwbBZFjjGgGUA6NLw09EwE0CqkOc4q9oUmW1yo/edit?usp=sharing"",""แม่ฮ่องสอน!I359"")"),4665)</f>
        <v>4665</v>
      </c>
      <c r="J464" s="266">
        <f ca="1">IFERROR(__xludf.DUMMYFUNCTION("IMPORTRANGE(""https://docs.google.com/spreadsheets/d/11923uPwbBZFjjGgGUA6NLw09EwE0CqkOc4q9oUmW1yo/edit?usp=sharing"",""แม่ฮ่องสอน!J359"")"),4665)</f>
        <v>4665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IFERROR(__xludf.DUMMYFUNCTION("IMPORTRANGE(""https://docs.google.com/spreadsheets/d/11923uPwbBZFjjGgGUA6NLw09EwE0CqkOc4q9oUmW1yo/edit?usp=sharing"",""แม่ฮ่องสอน!I411"")"),0)</f>
        <v>0</v>
      </c>
      <c r="J516" s="266">
        <f ca="1">IFERROR(__xludf.DUMMYFUNCTION("IMPORTRANGE(""https://docs.google.com/spreadsheets/d/11923uPwbBZFjjGgGUA6NLw09EwE0CqkOc4q9oUmW1yo/edit?usp=sharing"",""แม่ฮ่องสอน!J411"")"),0)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IFERROR(__xludf.DUMMYFUNCTION("IMPORTRANGE(""https://docs.google.com/spreadsheets/d/11923uPwbBZFjjGgGUA6NLw09EwE0CqkOc4q9oUmW1yo/edit?usp=sharing"",""แม่ฮ่องสอน!I412"")"),0)</f>
        <v>0</v>
      </c>
      <c r="J517" s="283">
        <f ca="1">IFERROR(__xludf.DUMMYFUNCTION("IMPORTRANGE(""https://docs.google.com/spreadsheets/d/11923uPwbBZFjjGgGUA6NLw09EwE0CqkOc4q9oUmW1yo/edit?usp=sharing"",""แม่ฮ่องสอน!J412"")"),0)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IFERROR(__xludf.DUMMYFUNCTION("IMPORTRANGE(""https://docs.google.com/spreadsheets/d/11923uPwbBZFjjGgGUA6NLw09EwE0CqkOc4q9oUmW1yo/edit?usp=sharing"",""แม่ฮ่องสอน!I413"")"),0)</f>
        <v>0</v>
      </c>
      <c r="J518" s="283">
        <f ca="1">IFERROR(__xludf.DUMMYFUNCTION("IMPORTRANGE(""https://docs.google.com/spreadsheets/d/11923uPwbBZFjjGgGUA6NLw09EwE0CqkOc4q9oUmW1yo/edit?usp=sharing"",""แม่ฮ่องสอน!J413"")"),0)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IFERROR(__xludf.DUMMYFUNCTION("IMPORTRANGE(""https://docs.google.com/spreadsheets/d/11923uPwbBZFjjGgGUA6NLw09EwE0CqkOc4q9oUmW1yo/edit?usp=sharing"",""แม่ฮ่องสอน!I420"")"),24)</f>
        <v>24</v>
      </c>
      <c r="J525" s="283">
        <f ca="1">IFERROR(__xludf.DUMMYFUNCTION("IMPORTRANGE(""https://docs.google.com/spreadsheets/d/11923uPwbBZFjjGgGUA6NLw09EwE0CqkOc4q9oUmW1yo/edit?usp=sharing"",""แม่ฮ่องสอน!J420"")"),24)</f>
        <v>24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IFERROR(__xludf.DUMMYFUNCTION("IMPORTRANGE(""https://docs.google.com/spreadsheets/d/11923uPwbBZFjjGgGUA6NLw09EwE0CqkOc4q9oUmW1yo/edit?usp=sharing"",""แม่ฮ่องสอน!I421"")"),4)</f>
        <v>4</v>
      </c>
      <c r="J526" s="283">
        <f ca="1">IFERROR(__xludf.DUMMYFUNCTION("IMPORTRANGE(""https://docs.google.com/spreadsheets/d/11923uPwbBZFjjGgGUA6NLw09EwE0CqkOc4q9oUmW1yo/edit?usp=sharing"",""แม่ฮ่องสอน!J421"")"),4)</f>
        <v>4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IFERROR(__xludf.DUMMYFUNCTION("IMPORTRANGE(""https://docs.google.com/spreadsheets/d/11923uPwbBZFjjGgGUA6NLw09EwE0CqkOc4q9oUmW1yo/edit?usp=sharing"",""แม่ฮ่องสอน!J459"")"),333)</f>
        <v>333</v>
      </c>
      <c r="K564" s="371">
        <f ca="1">IF(I564&gt;0,J564*100/I564,0)</f>
        <v>133.19999999999999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IFERROR(__xludf.DUMMYFUNCTION("IMPORTRANGE(""https://docs.google.com/spreadsheets/d/11923uPwbBZFjjGgGUA6NLw09EwE0CqkOc4q9oUmW1yo/edit?usp=sharing"",""แม่ฮ่องสอน!M459"")"),70747)</f>
        <v>70747</v>
      </c>
      <c r="O564" s="372">
        <f t="shared" ref="O564:O568" ca="1" si="122">+IF(L564&gt;0,N564*100/L564,0)</f>
        <v>54.387300123001232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IFERROR(__xludf.DUMMYFUNCTION("IMPORTRANGE(""https://docs.google.com/spreadsheets/d/11923uPwbBZFjjGgGUA6NLw09EwE0CqkOc4q9oUmW1yo/edit?usp=sharing"",""แม่ฮ่องสอน!M461"")"),70747)</f>
        <v>70747</v>
      </c>
      <c r="O566" s="168">
        <f t="shared" ca="1" si="122"/>
        <v>54.387300123001232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IFERROR(__xludf.DUMMYFUNCTION("IMPORTRANGE(""https://docs.google.com/spreadsheets/d/11923uPwbBZFjjGgGUA6NLw09EwE0CqkOc4q9oUmW1yo/edit?usp=sharing"",""แม่ฮ่องสอน!M463"")"),70747)</f>
        <v>70747</v>
      </c>
      <c r="O568" s="168">
        <f t="shared" ca="1" si="122"/>
        <v>54.387300123001232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IFERROR(__xludf.DUMMYFUNCTION("IMPORTRANGE(""https://docs.google.com/spreadsheets/d/11923uPwbBZFjjGgGUA6NLw09EwE0CqkOc4q9oUmW1yo/edit?usp=sharing"",""แม่ฮ่องสอน!M466"")"),54607)</f>
        <v>54607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IFERROR(__xludf.DUMMYFUNCTION("IMPORTRANGE(""https://docs.google.com/spreadsheets/d/11923uPwbBZFjjGgGUA6NLw09EwE0CqkOc4q9oUmW1yo/edit?usp=sharing"",""แม่ฮ่องสอน!M467"")"),16140)</f>
        <v>16140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IFERROR(__xludf.DUMMYFUNCTION("IMPORTRANGE(""https://docs.google.com/spreadsheets/d/11923uPwbBZFjjGgGUA6NLw09EwE0CqkOc4q9oUmW1yo/edit?usp=sharing"",""แม่ฮ่องสอน!J468"")"),333)</f>
        <v>333</v>
      </c>
      <c r="K573" s="201">
        <f ca="1">IF(I573&gt;0,J573*100/I573,0)</f>
        <v>133.19999999999999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IFERROR(__xludf.DUMMYFUNCTION("IMPORTRANGE(""https://docs.google.com/spreadsheets/d/11923uPwbBZFjjGgGUA6NLw09EwE0CqkOc4q9oUmW1yo/edit?usp=sharing"",""แม่ฮ่องสอน!J472"")"),118)</f>
        <v>118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0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IFERROR(__xludf.DUMMYFUNCTION("IMPORTRANGE(""https://docs.google.com/spreadsheets/d/11923uPwbBZFjjGgGUA6NLw09EwE0CqkOc4q9oUmW1yo/edit?usp=sharing"",""แม่ฮ่องสอน!M492"")"),3910)</f>
        <v>3910</v>
      </c>
      <c r="O597" s="411">
        <f t="shared" ref="O597:O601" ca="1" si="126">+IF(L597&gt;0,N597*100/L597,0)</f>
        <v>56.258992805755398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0">
        <f ca="1">IFERROR(__xludf.DUMMYFUNCTION("IMPORTRANGE(""https://docs.google.com/spreadsheets/d/11923uPwbBZFjjGgGUA6NLw09EwE0CqkOc4q9oUmW1yo/edit?usp=sharing"",""แม่ฮ่องสอน!J523"")"),680233.62)</f>
        <v>680233.62</v>
      </c>
      <c r="K628" s="341">
        <f t="shared" ref="K628:K635" ca="1" si="129">IF(I628&gt;0,J628*100/I628,0)</f>
        <v>81.068245518051555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IFERROR(__xludf.DUMMYFUNCTION("IMPORTRANGE(""https://docs.google.com/spreadsheets/d/11923uPwbBZFjjGgGUA6NLw09EwE0CqkOc4q9oUmW1yo/edit?usp=sharing"",""แม่ฮ่องสอน!I524"")"),84)</f>
        <v>84</v>
      </c>
      <c r="J629" s="340">
        <f ca="1">IFERROR(__xludf.DUMMYFUNCTION("IMPORTRANGE(""https://docs.google.com/spreadsheets/d/11923uPwbBZFjjGgGUA6NLw09EwE0CqkOc4q9oUmW1yo/edit?usp=sharing"",""แม่ฮ่องสอน!J524"")"),65)</f>
        <v>65</v>
      </c>
      <c r="K629" s="341">
        <f t="shared" ca="1" si="129"/>
        <v>77.38095238095238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0">
        <f ca="1">IFERROR(__xludf.DUMMYFUNCTION("IMPORTRANGE(""https://docs.google.com/spreadsheets/d/11923uPwbBZFjjGgGUA6NLw09EwE0CqkOc4q9oUmW1yo/edit?usp=sharing"",""แม่ฮ่องสอน!J525"")"),118973.82)</f>
        <v>118973.82</v>
      </c>
      <c r="K630" s="341">
        <f t="shared" ca="1" si="129"/>
        <v>34.853786950214321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IFERROR(__xludf.DUMMYFUNCTION("IMPORTRANGE(""https://docs.google.com/spreadsheets/d/11923uPwbBZFjjGgGUA6NLw09EwE0CqkOc4q9oUmW1yo/edit?usp=sharing"",""แม่ฮ่องสอน!I526"")"),27)</f>
        <v>27</v>
      </c>
      <c r="J631" s="340">
        <f ca="1">IFERROR(__xludf.DUMMYFUNCTION("IMPORTRANGE(""https://docs.google.com/spreadsheets/d/11923uPwbBZFjjGgGUA6NLw09EwE0CqkOc4q9oUmW1yo/edit?usp=sharing"",""แม่ฮ่องสอน!J526"")"),21)</f>
        <v>21</v>
      </c>
      <c r="K631" s="341">
        <f t="shared" ca="1" si="129"/>
        <v>77.777777777777771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IFERROR(__xludf.DUMMYFUNCTION("IMPORTRANGE(""https://docs.google.com/spreadsheets/d/11923uPwbBZFjjGgGUA6NLw09EwE0CqkOc4q9oUmW1yo/edit?usp=sharing"",""แม่ฮ่องสอน!I527"")"),0)</f>
        <v>0</v>
      </c>
      <c r="J632" s="340">
        <f ca="1">IFERROR(__xludf.DUMMYFUNCTION("IMPORTRANGE(""https://docs.google.com/spreadsheets/d/11923uPwbBZFjjGgGUA6NLw09EwE0CqkOc4q9oUmW1yo/edit?usp=sharing"",""แม่ฮ่องสอน!J527"")"),0)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IFERROR(__xludf.DUMMYFUNCTION("IMPORTRANGE(""https://docs.google.com/spreadsheets/d/11923uPwbBZFjjGgGUA6NLw09EwE0CqkOc4q9oUmW1yo/edit?usp=sharing"",""แม่ฮ่องสอน!I528"")"),0)</f>
        <v>0</v>
      </c>
      <c r="J633" s="340">
        <f ca="1">IFERROR(__xludf.DUMMYFUNCTION("IMPORTRANGE(""https://docs.google.com/spreadsheets/d/11923uPwbBZFjjGgGUA6NLw09EwE0CqkOc4q9oUmW1yo/edit?usp=sharing"",""แม่ฮ่องสอน!J528"")"),0)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0">
        <f ca="1">IFERROR(__xludf.DUMMYFUNCTION("IMPORTRANGE(""https://docs.google.com/spreadsheets/d/11923uPwbBZFjjGgGUA6NLw09EwE0CqkOc4q9oUmW1yo/edit?usp=sharing"",""แม่ฮ่องสอน!J529"")"),505000)</f>
        <v>505000</v>
      </c>
      <c r="K634" s="341">
        <f t="shared" ca="1" si="129"/>
        <v>56.111111111111114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IFERROR(__xludf.DUMMYFUNCTION("IMPORTRANGE(""https://docs.google.com/spreadsheets/d/11923uPwbBZFjjGgGUA6NLw09EwE0CqkOc4q9oUmW1yo/edit?usp=sharing"",""แม่ฮ่องสอน!J530"")"),14)</f>
        <v>14</v>
      </c>
      <c r="K635" s="486">
        <f t="shared" ca="1" si="129"/>
        <v>46.666666666666664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IFERROR(__xludf.DUMMYFUNCTION("IMPORTRANGE(""https://docs.google.com/spreadsheets/d/11923uPwbBZFjjGgGUA6NLw09EwE0CqkOc4q9oUmW1yo/edit?usp=sharing"",""แม่ฮ่องสอน!J541"")"),0)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IFERROR(__xludf.DUMMYFUNCTION("IMPORTRANGE(""https://docs.google.com/spreadsheets/d/11923uPwbBZFjjGgGUA6NLw09EwE0CqkOc4q9oUmW1yo/edit?usp=sharing"",""แม่ฮ่องสอน!J542"")"),0)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IFERROR(__xludf.DUMMYFUNCTION("IMPORTRANGE(""https://docs.google.com/spreadsheets/d/11923uPwbBZFjjGgGUA6NLw09EwE0CqkOc4q9oUmW1yo/edit?usp=sharing"",""แม่ฮ่องสอน!I543"")"),0)</f>
        <v>0</v>
      </c>
      <c r="J648" s="535">
        <f ca="1">IFERROR(__xludf.DUMMYFUNCTION("IMPORTRANGE(""https://docs.google.com/spreadsheets/d/11923uPwbBZFjjGgGUA6NLw09EwE0CqkOc4q9oUmW1yo/edit?usp=sharing"",""แม่ฮ่องสอน!J543"")"),0)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IFERROR(__xludf.DUMMYFUNCTION("IMPORTRANGE(""https://docs.google.com/spreadsheets/d/11923uPwbBZFjjGgGUA6NLw09EwE0CqkOc4q9oUmW1yo/edit?usp=sharing"",""แม่ฮ่องสอน!L543"")"),0)</f>
        <v>0</v>
      </c>
      <c r="M648" s="520"/>
      <c r="N648" s="537">
        <f ca="1">IFERROR(__xludf.DUMMYFUNCTION("IMPORTRANGE(""https://docs.google.com/spreadsheets/d/11923uPwbBZFjjGgGUA6NLw09EwE0CqkOc4q9oUmW1yo/edit?usp=sharing"",""แม่ฮ่องสอน!M543"")"),0)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IFERROR(__xludf.DUMMYFUNCTION("IMPORTRANGE(""https://docs.google.com/spreadsheets/d/11923uPwbBZFjjGgGUA6NLw09EwE0CqkOc4q9oUmW1yo/edit?usp=sharing"",""แม่ฮ่องสอน!I544"")"),0)</f>
        <v>0</v>
      </c>
      <c r="J649" s="535">
        <f ca="1">IFERROR(__xludf.DUMMYFUNCTION("IMPORTRANGE(""https://docs.google.com/spreadsheets/d/11923uPwbBZFjjGgGUA6NLw09EwE0CqkOc4q9oUmW1yo/edit?usp=sharing"",""แม่ฮ่องสอน!J544"")"),0)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IFERROR(__xludf.DUMMYFUNCTION("IMPORTRANGE(""https://docs.google.com/spreadsheets/d/11923uPwbBZFjjGgGUA6NLw09EwE0CqkOc4q9oUmW1yo/edit?usp=sharing"",""แม่ฮ่องสอน!L544"")"),0)</f>
        <v>0</v>
      </c>
      <c r="M649" s="520"/>
      <c r="N649" s="537">
        <f ca="1">IFERROR(__xludf.DUMMYFUNCTION("IMPORTRANGE(""https://docs.google.com/spreadsheets/d/11923uPwbBZFjjGgGUA6NLw09EwE0CqkOc4q9oUmW1yo/edit?usp=sharing"",""แม่ฮ่องสอน!M544"")"),0)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IFERROR(__xludf.DUMMYFUNCTION("IMPORTRANGE(""https://docs.google.com/spreadsheets/d/11923uPwbBZFjjGgGUA6NLw09EwE0CqkOc4q9oUmW1yo/edit?usp=sharing"",""แม่ฮ่องสอน!I545"")"),0)</f>
        <v>0</v>
      </c>
      <c r="J650" s="535">
        <f ca="1">IFERROR(__xludf.DUMMYFUNCTION("IMPORTRANGE(""https://docs.google.com/spreadsheets/d/11923uPwbBZFjjGgGUA6NLw09EwE0CqkOc4q9oUmW1yo/edit?usp=sharing"",""แม่ฮ่องสอน!J545"")"),0)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IFERROR(__xludf.DUMMYFUNCTION("IMPORTRANGE(""https://docs.google.com/spreadsheets/d/11923uPwbBZFjjGgGUA6NLw09EwE0CqkOc4q9oUmW1yo/edit?usp=sharing"",""แม่ฮ่องสอน!L545"")"),0)</f>
        <v>0</v>
      </c>
      <c r="M650" s="520"/>
      <c r="N650" s="537">
        <f ca="1">IFERROR(__xludf.DUMMYFUNCTION("IMPORTRANGE(""https://docs.google.com/spreadsheets/d/11923uPwbBZFjjGgGUA6NLw09EwE0CqkOc4q9oUmW1yo/edit?usp=sharing"",""แม่ฮ่องสอน!M545"")"),0)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IFERROR(__xludf.DUMMYFUNCTION("IMPORTRANGE(""https://docs.google.com/spreadsheets/d/11923uPwbBZFjjGgGUA6NLw09EwE0CqkOc4q9oUmW1yo/edit?usp=sharing"",""แม่ฮ่องสอน!I546"")"),0)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IFERROR(__xludf.DUMMYFUNCTION("IMPORTRANGE(""https://docs.google.com/spreadsheets/d/11923uPwbBZFjjGgGUA6NLw09EwE0CqkOc4q9oUmW1yo/edit?usp=sharing"",""แม่ฮ่องสอน!L546"")"),0)</f>
        <v>0</v>
      </c>
      <c r="M651" s="520"/>
      <c r="N651" s="537">
        <f ca="1">IFERROR(__xludf.DUMMYFUNCTION("IMPORTRANGE(""https://docs.google.com/spreadsheets/d/11923uPwbBZFjjGgGUA6NLw09EwE0CqkOc4q9oUmW1yo/edit?usp=sharing"",""แม่ฮ่องสอน!M546"")"),0)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IFERROR(__xludf.DUMMYFUNCTION("IMPORTRANGE(""https://docs.google.com/spreadsheets/d/11923uPwbBZFjjGgGUA6NLw09EwE0CqkOc4q9oUmW1yo/edit?usp=sharing"",""แม่ฮ่องสอน!J547"")"),0)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IFERROR(__xludf.DUMMYFUNCTION("IMPORTRANGE(""https://docs.google.com/spreadsheets/d/11923uPwbBZFjjGgGUA6NLw09EwE0CqkOc4q9oUmW1yo/edit?usp=sharing"",""แม่ฮ่องสอน!J548"")"),0)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IFERROR(__xludf.DUMMYFUNCTION("IMPORTRANGE(""https://docs.google.com/spreadsheets/d/11923uPwbBZFjjGgGUA6NLw09EwE0CqkOc4q9oUmW1yo/edit?usp=sharing"",""แม่ฮ่องสอน!J550"")"),0)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IFERROR(__xludf.DUMMYFUNCTION("IMPORTRANGE(""https://docs.google.com/spreadsheets/d/11923uPwbBZFjjGgGUA6NLw09EwE0CqkOc4q9oUmW1yo/edit?usp=sharing"",""แม่ฮ่องสอน!J551"")"),0)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IFERROR(__xludf.DUMMYFUNCTION("IMPORTRANGE(""https://docs.google.com/spreadsheets/d/11923uPwbBZFjjGgGUA6NLw09EwE0CqkOc4q9oUmW1yo/edit?usp=sharing"",""แม่ฮ่องสอน!J552"")"),0)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IFERROR(__xludf.DUMMYFUNCTION("IMPORTRANGE(""https://docs.google.com/spreadsheets/d/11923uPwbBZFjjGgGUA6NLw09EwE0CqkOc4q9oUmW1yo/edit?usp=sharing"",""แม่ฮ่องสอน!J553"")"),0)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IFERROR(__xludf.DUMMYFUNCTION("IMPORTRANGE(""https://docs.google.com/spreadsheets/d/11923uPwbBZFjjGgGUA6NLw09EwE0CqkOc4q9oUmW1yo/edit?usp=sharing"",""แม่ฮ่องสอน!J554"")"),0)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IFERROR(__xludf.DUMMYFUNCTION("IMPORTRANGE(""https://docs.google.com/spreadsheets/d/11923uPwbBZFjjGgGUA6NLw09EwE0CqkOc4q9oUmW1yo/edit?usp=sharing"",""แม่ฮ่องสอน!J555"")"),0)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IFERROR(__xludf.DUMMYFUNCTION("IMPORTRANGE(""https://docs.google.com/spreadsheets/d/11923uPwbBZFjjGgGUA6NLw09EwE0CqkOc4q9oUmW1yo/edit?usp=sharing"",""แม่ฮ่องสอน!J556"")"),0)</f>
        <v>0</v>
      </c>
      <c r="K661" s="536"/>
      <c r="L661" s="521">
        <f ca="1">IFERROR(__xludf.DUMMYFUNCTION("IMPORTRANGE(""https://docs.google.com/spreadsheets/d/11923uPwbBZFjjGgGUA6NLw09EwE0CqkOc4q9oUmW1yo/edit?usp=sharing"",""แม่ฮ่องสอน!L556"")"),0)</f>
        <v>0</v>
      </c>
      <c r="M661" s="520"/>
      <c r="N661" s="537">
        <f ca="1">IFERROR(__xludf.DUMMYFUNCTION("IMPORTRANGE(""https://docs.google.com/spreadsheets/d/11923uPwbBZFjjGgGUA6NLw09EwE0CqkOc4q9oUmW1yo/edit?usp=sharing"",""แม่ฮ่องสอน!M556"")"),0)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IFERROR(__xludf.DUMMYFUNCTION("IMPORTRANGE(""https://docs.google.com/spreadsheets/d/11923uPwbBZFjjGgGUA6NLw09EwE0CqkOc4q9oUmW1yo/edit?usp=sharing"",""แม่ฮ่องสอน!J557"")"),0)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IFERROR(__xludf.DUMMYFUNCTION("IMPORTRANGE(""https://docs.google.com/spreadsheets/d/11923uPwbBZFjjGgGUA6NLw09EwE0CqkOc4q9oUmW1yo/edit?usp=sharing"",""แม่ฮ่องสอน!I558"")"),0)</f>
        <v>0</v>
      </c>
      <c r="J663" s="535">
        <f ca="1">IFERROR(__xludf.DUMMYFUNCTION("IMPORTRANGE(""https://docs.google.com/spreadsheets/d/11923uPwbBZFjjGgGUA6NLw09EwE0CqkOc4q9oUmW1yo/edit?usp=sharing"",""แม่ฮ่องสอน!J558"")"),0)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IFERROR(__xludf.DUMMYFUNCTION("IMPORTRANGE(""https://docs.google.com/spreadsheets/d/11923uPwbBZFjjGgGUA6NLw09EwE0CqkOc4q9oUmW1yo/edit?usp=sharing"",""แม่ฮ่องสอน!I560"")"),0)</f>
        <v>0</v>
      </c>
      <c r="J665" s="535">
        <f ca="1">IFERROR(__xludf.DUMMYFUNCTION("IMPORTRANGE(""https://docs.google.com/spreadsheets/d/11923uPwbBZFjjGgGUA6NLw09EwE0CqkOc4q9oUmW1yo/edit?usp=sharing"",""แม่ฮ่องสอน!J560"")"),0)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IFERROR(__xludf.DUMMYFUNCTION("IMPORTRANGE(""https://docs.google.com/spreadsheets/d/11923uPwbBZFjjGgGUA6NLw09EwE0CqkOc4q9oUmW1yo/edit?usp=sharing"",""แม่ฮ่องสอน!L560"")"),0)</f>
        <v>0</v>
      </c>
      <c r="M665" s="520"/>
      <c r="N665" s="537">
        <f ca="1">IFERROR(__xludf.DUMMYFUNCTION("IMPORTRANGE(""https://docs.google.com/spreadsheets/d/11923uPwbBZFjjGgGUA6NLw09EwE0CqkOc4q9oUmW1yo/edit?usp=sharing"",""แม่ฮ่องสอน!M560"")"),0)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IFERROR(__xludf.DUMMYFUNCTION("IMPORTRANGE(""https://docs.google.com/spreadsheets/d/11923uPwbBZFjjGgGUA6NLw09EwE0CqkOc4q9oUmW1yo/edit?usp=sharing"",""แม่ฮ่องสอน!J561"")"),0)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IFERROR(__xludf.DUMMYFUNCTION("IMPORTRANGE(""https://docs.google.com/spreadsheets/d/11923uPwbBZFjjGgGUA6NLw09EwE0CqkOc4q9oUmW1yo/edit?usp=sharing"",""แม่ฮ่องสอน!J562"")"),0)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IFERROR(__xludf.DUMMYFUNCTION("IMPORTRANGE(""https://docs.google.com/spreadsheets/d/11923uPwbBZFjjGgGUA6NLw09EwE0CqkOc4q9oUmW1yo/edit?usp=sharing"",""แม่ฮ่องสอน!I563"")"),0)</f>
        <v>0</v>
      </c>
      <c r="J668" s="535">
        <f ca="1">IFERROR(__xludf.DUMMYFUNCTION("IMPORTRANGE(""https://docs.google.com/spreadsheets/d/11923uPwbBZFjjGgGUA6NLw09EwE0CqkOc4q9oUmW1yo/edit?usp=sharing"",""แม่ฮ่องสอน!J563"")"),0)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IFERROR(__xludf.DUMMYFUNCTION("IMPORTRANGE(""https://docs.google.com/spreadsheets/d/11923uPwbBZFjjGgGUA6NLw09EwE0CqkOc4q9oUmW1yo/edit?usp=sharing"",""แม่ฮ่องสอน!L563"")"),0)</f>
        <v>0</v>
      </c>
      <c r="M668" s="520"/>
      <c r="N668" s="537">
        <f ca="1">IFERROR(__xludf.DUMMYFUNCTION("IMPORTRANGE(""https://docs.google.com/spreadsheets/d/11923uPwbBZFjjGgGUA6NLw09EwE0CqkOc4q9oUmW1yo/edit?usp=sharing"",""แม่ฮ่องสอน!M563"")"),0)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IFERROR(__xludf.DUMMYFUNCTION("IMPORTRANGE(""https://docs.google.com/spreadsheets/d/11923uPwbBZFjjGgGUA6NLw09EwE0CqkOc4q9oUmW1yo/edit?usp=sharing"",""แม่ฮ่องสอน!J564"")"),0)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IFERROR(__xludf.DUMMYFUNCTION("IMPORTRANGE(""https://docs.google.com/spreadsheets/d/11923uPwbBZFjjGgGUA6NLw09EwE0CqkOc4q9oUmW1yo/edit?usp=sharing"",""แม่ฮ่องสอน!J565"")"),0)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IFERROR(__xludf.DUMMYFUNCTION("IMPORTRANGE(""https://docs.google.com/spreadsheets/d/11923uPwbBZFjjGgGUA6NLw09EwE0CqkOc4q9oUmW1yo/edit?usp=sharing"",""แม่ฮ่องสอน!I566"")"),0)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IFERROR(__xludf.DUMMYFUNCTION("IMPORTRANGE(""https://docs.google.com/spreadsheets/d/11923uPwbBZFjjGgGUA6NLw09EwE0CqkOc4q9oUmW1yo/edit?usp=sharing"",""แม่ฮ่องสอน!L566"")"),0)</f>
        <v>0</v>
      </c>
      <c r="M671" s="520"/>
      <c r="N671" s="537">
        <f ca="1">IFERROR(__xludf.DUMMYFUNCTION("IMPORTRANGE(""https://docs.google.com/spreadsheets/d/11923uPwbBZFjjGgGUA6NLw09EwE0CqkOc4q9oUmW1yo/edit?usp=sharing"",""แม่ฮ่องสอน!M566"")"),0)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IFERROR(__xludf.DUMMYFUNCTION("IMPORTRANGE(""https://docs.google.com/spreadsheets/d/11923uPwbBZFjjGgGUA6NLw09EwE0CqkOc4q9oUmW1yo/edit?usp=sharing"",""แม่ฮ่องสอน!J567"")"),0)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IFERROR(__xludf.DUMMYFUNCTION("IMPORTRANGE(""https://docs.google.com/spreadsheets/d/11923uPwbBZFjjGgGUA6NLw09EwE0CqkOc4q9oUmW1yo/edit?usp=sharing"",""แม่ฮ่องสอน!J568"")"),0)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IFERROR(__xludf.DUMMYFUNCTION("IMPORTRANGE(""https://docs.google.com/spreadsheets/d/11923uPwbBZFjjGgGUA6NLw09EwE0CqkOc4q9oUmW1yo/edit?usp=sharing"",""แม่ฮ่องสอน!J569"")"),0)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IFERROR(__xludf.DUMMYFUNCTION("IMPORTRANGE(""https://docs.google.com/spreadsheets/d/11923uPwbBZFjjGgGUA6NLw09EwE0CqkOc4q9oUmW1yo/edit?usp=sharing"",""แม่ฮ่องสอน!J570"")"),0)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IFERROR(__xludf.DUMMYFUNCTION("IMPORTRANGE(""https://docs.google.com/spreadsheets/d/11923uPwbBZFjjGgGUA6NLw09EwE0CqkOc4q9oUmW1yo/edit?usp=sharing"",""แม่ฮ่องสอน!J571"")"),0)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IFERROR(__xludf.DUMMYFUNCTION("IMPORTRANGE(""https://docs.google.com/spreadsheets/d/11923uPwbBZFjjGgGUA6NLw09EwE0CqkOc4q9oUmW1yo/edit?usp=sharing"",""แม่ฮ่องสอน!J572"")"),0)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M526" sqref="M52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8554687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284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5350855</v>
      </c>
      <c r="M8" s="23">
        <f t="shared" ca="1" si="0"/>
        <v>2228150</v>
      </c>
      <c r="N8" s="23">
        <f t="shared" ca="1" si="0"/>
        <v>2668506.34</v>
      </c>
      <c r="O8" s="22">
        <f t="shared" ref="O8:O16" ca="1" si="1">IF(L8&gt;0,N8*100/L8,0)</f>
        <v>49.870653194676365</v>
      </c>
      <c r="P8" s="22">
        <f t="shared" ref="P8:P16" ca="1" si="2">IF(M8&gt;0,N8*100/M8,0)</f>
        <v>119.76331665282858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5350855</v>
      </c>
      <c r="M10" s="30">
        <f t="shared" ca="1" si="4"/>
        <v>2228150</v>
      </c>
      <c r="N10" s="30">
        <f t="shared" ca="1" si="4"/>
        <v>2668506.34</v>
      </c>
      <c r="O10" s="29">
        <f t="shared" ca="1" si="1"/>
        <v>49.870653194676365</v>
      </c>
      <c r="P10" s="29">
        <f t="shared" ca="1" si="2"/>
        <v>119.76331665282858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5140860</v>
      </c>
      <c r="M12" s="39">
        <f t="shared" ca="1" si="6"/>
        <v>2018155</v>
      </c>
      <c r="N12" s="39">
        <f t="shared" ca="1" si="6"/>
        <v>2458511.34</v>
      </c>
      <c r="O12" s="39">
        <f t="shared" ca="1" si="1"/>
        <v>47.822958415518023</v>
      </c>
      <c r="P12" s="39">
        <f t="shared" ca="1" si="2"/>
        <v>121.81974823539322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3307260</v>
      </c>
      <c r="M14" s="39">
        <f t="shared" si="8"/>
        <v>0</v>
      </c>
      <c r="N14" s="39">
        <f t="shared" ca="1" si="8"/>
        <v>940670.58999999985</v>
      </c>
      <c r="O14" s="39">
        <f t="shared" ca="1" si="1"/>
        <v>28.44259568343583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2228150</v>
      </c>
      <c r="N18" s="23">
        <f t="shared" ca="1" si="11"/>
        <v>1727835.75</v>
      </c>
      <c r="O18" s="22">
        <f t="shared" ref="O18:O20" ca="1" si="12">IF(L18&gt;0,N18*100/L18,0)</f>
        <v>63.583684156295313</v>
      </c>
      <c r="P18" s="22">
        <f t="shared" ref="P18:P26" ca="1" si="13">IF(M18&gt;0,N18*100/M18,0)</f>
        <v>77.545755447344206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2228150</v>
      </c>
      <c r="N20" s="30">
        <f t="shared" ca="1" si="15"/>
        <v>1727835.75</v>
      </c>
      <c r="O20" s="29">
        <f t="shared" ca="1" si="12"/>
        <v>63.583684156295313</v>
      </c>
      <c r="P20" s="29">
        <f t="shared" ca="1" si="13"/>
        <v>77.545755447344206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2018155</v>
      </c>
      <c r="N22" s="39">
        <f t="shared" ca="1" si="18"/>
        <v>1517840.75</v>
      </c>
      <c r="O22" s="39">
        <f t="shared" ca="1" si="17"/>
        <v>60.533844481888792</v>
      </c>
      <c r="P22" s="39">
        <f t="shared" ca="1" si="13"/>
        <v>75.209324853641078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2633435</v>
      </c>
      <c r="M28" s="23">
        <f t="shared" si="23"/>
        <v>0</v>
      </c>
      <c r="N28" s="23">
        <f t="shared" ca="1" si="23"/>
        <v>940670.58999999985</v>
      </c>
      <c r="O28" s="22">
        <f t="shared" ref="O28:O30" ca="1" si="24">IF(L28&gt;0,N28*100/L28,0)</f>
        <v>35.720288900238657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2633435</v>
      </c>
      <c r="M30" s="30">
        <f t="shared" si="27"/>
        <v>0</v>
      </c>
      <c r="N30" s="30">
        <f t="shared" ca="1" si="27"/>
        <v>940670.58999999985</v>
      </c>
      <c r="O30" s="29">
        <f t="shared" ca="1" si="24"/>
        <v>35.720288900238657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2633435</v>
      </c>
      <c r="M32" s="39">
        <f t="shared" si="30"/>
        <v>0</v>
      </c>
      <c r="N32" s="39">
        <f t="shared" ca="1" si="30"/>
        <v>940670.58999999985</v>
      </c>
      <c r="O32" s="39">
        <f t="shared" ca="1" si="29"/>
        <v>35.720288900238657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2633435</v>
      </c>
      <c r="M34" s="39">
        <f t="shared" si="32"/>
        <v>0</v>
      </c>
      <c r="N34" s="39">
        <f t="shared" ca="1" si="32"/>
        <v>940670.58999999985</v>
      </c>
      <c r="O34" s="39">
        <f t="shared" ca="1" si="29"/>
        <v>35.720288900238657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2228150</v>
      </c>
      <c r="N37" s="55">
        <f t="shared" ca="1" si="33"/>
        <v>1727835.75</v>
      </c>
      <c r="O37" s="56">
        <f t="shared" ca="1" si="29"/>
        <v>63.583684156295313</v>
      </c>
      <c r="P37" s="56">
        <f t="shared" ca="1" si="25"/>
        <v>77.545755447344206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402579.01</v>
      </c>
      <c r="O41" s="78">
        <f t="shared" ref="O41:O43" ca="1" si="35">IF(L41&gt;0,N41*100/L41,0)</f>
        <v>62.473465238982001</v>
      </c>
      <c r="P41" s="78">
        <f t="shared" ref="P41:P43" ca="1" si="36">IF(M41&gt;0,N41*100/M41,0)</f>
        <v>83.297953651976002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402579.01</v>
      </c>
      <c r="O43" s="78">
        <f t="shared" ca="1" si="35"/>
        <v>62.473465238982001</v>
      </c>
      <c r="P43" s="78">
        <f t="shared" ca="1" si="36"/>
        <v>83.297953651976002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IFERROR(__xludf.DUMMYFUNCTION("IMPORTRANGE(""https://docs.google.com/spreadsheets/d/1Yj_ptqi66GCucihVvJfMjLAmec39IyEx_6qawtMGysU/edit?usp=sharing"",""สบก!R32"")"),402579.01)</f>
        <v>402579.01</v>
      </c>
      <c r="O45" s="39">
        <f ca="1">IF(L45&gt;0,N45*100/L45,0)</f>
        <v>62.473465238982001</v>
      </c>
      <c r="P45" s="39">
        <f ca="1">IF(M45&gt;0,N45*100/M45,0)</f>
        <v>83.297953651976002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348294</v>
      </c>
      <c r="O53" s="120">
        <f t="shared" ref="O53:O55" ca="1" si="40">IF(L53&gt;0,N53*100/L53,0)</f>
        <v>61.536042402826858</v>
      </c>
      <c r="P53" s="120">
        <f t="shared" ref="P53:P55" ca="1" si="41">IF(M53&gt;0,N53*100/M53,0)</f>
        <v>79.388676148796492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348294</v>
      </c>
      <c r="O55" s="120">
        <f t="shared" ca="1" si="40"/>
        <v>61.536042402826858</v>
      </c>
      <c r="P55" s="120">
        <f t="shared" ca="1" si="41"/>
        <v>79.388676148796492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IFERROR(__xludf.DUMMYFUNCTION("IMPORTRANGE(""https://docs.google.com/spreadsheets/d/1Yj_ptqi66GCucihVvJfMjLAmec39IyEx_6qawtMGysU/edit?usp=sharing"",""สบก!AA32"")"),348294)</f>
        <v>348294</v>
      </c>
      <c r="O57" s="39">
        <f ca="1">IF(L57&gt;0,N57*100/L57,0)</f>
        <v>61.536042402826858</v>
      </c>
      <c r="P57" s="39">
        <f ca="1">IF(M57&gt;0,N57*100/M57,0)</f>
        <v>79.388676148796492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192050</v>
      </c>
      <c r="N94" s="152">
        <f t="shared" ca="1" si="52"/>
        <v>118595</v>
      </c>
      <c r="O94" s="151">
        <f t="shared" ref="O94:O96" ca="1" si="53">IF(L94&gt;0,N94*100/L94,0)</f>
        <v>55.915981046229284</v>
      </c>
      <c r="P94" s="151">
        <f t="shared" ref="P94:P96" ca="1" si="54">IF(M94&gt;0,N94*100/M94,0)</f>
        <v>61.752147878156727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192050</v>
      </c>
      <c r="N96" s="88">
        <f t="shared" ca="1" si="56"/>
        <v>118595</v>
      </c>
      <c r="O96" s="156">
        <f t="shared" ca="1" si="53"/>
        <v>55.915981046229284</v>
      </c>
      <c r="P96" s="156">
        <f t="shared" ca="1" si="54"/>
        <v>61.752147878156727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IFERROR(__xludf.DUMMYFUNCTION("IMPORTRANGE(""https://docs.google.com/spreadsheets/d/1Yj_ptqi66GCucihVvJfMjLAmec39IyEx_6qawtMGysU/edit?usp=sharing"",""สบก!AR32"")"),102055)</f>
        <v>102055</v>
      </c>
      <c r="N98" s="168">
        <f ca="1">IFERROR(__xludf.DUMMYFUNCTION("IMPORTRANGE(""https://docs.google.com/spreadsheets/d/1Yj_ptqi66GCucihVvJfMjLAmec39IyEx_6qawtMGysU/edit?usp=sharing"",""สบก!AS32"")"),28600)</f>
        <v>28600</v>
      </c>
      <c r="O98" s="168">
        <f ca="1">IF(L98&gt;0,N98*100/L98,0)</f>
        <v>23.423423423423422</v>
      </c>
      <c r="P98" s="168">
        <f ca="1">IF(M98&gt;0,N98*100/M98,0)</f>
        <v>28.024104649453726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IFERROR(__xludf.DUMMYFUNCTION("IMPORTRANGE(""https://docs.google.com/spreadsheets/d/11923uPwbBZFjjGgGUA6NLw09EwE0CqkOc4q9oUmW1yo/edit?usp=sharing"",""ลำปาง!J50"")"),0)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285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IFERROR(__xludf.DUMMYFUNCTION("IMPORTRANGE(""https://docs.google.com/spreadsheets/d/11923uPwbBZFjjGgGUA6NLw09EwE0CqkOc4q9oUmW1yo/edit?usp=sharing"",""ลำปาง!J65"")"),0)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IFERROR(__xludf.DUMMYFUNCTION("IMPORTRANGE(""https://docs.google.com/spreadsheets/d/11923uPwbBZFjjGgGUA6NLw09EwE0CqkOc4q9oUmW1yo/edit?usp=sharing"",""ลำปาง!I68"")"),0)</f>
        <v>0</v>
      </c>
      <c r="J138" s="266">
        <f ca="1">IFERROR(__xludf.DUMMYFUNCTION("IMPORTRANGE(""https://docs.google.com/spreadsheets/d/11923uPwbBZFjjGgGUA6NLw09EwE0CqkOc4q9oUmW1yo/edit?usp=sharing"",""ลำปาง!J68"")"),0)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103225</v>
      </c>
      <c r="N140" s="152">
        <f t="shared" ca="1" si="64"/>
        <v>53983</v>
      </c>
      <c r="O140" s="151">
        <f t="shared" ref="O140:O142" ca="1" si="65">IF(L140&gt;0,N140*100/L140,0)</f>
        <v>78.236231884057972</v>
      </c>
      <c r="P140" s="151">
        <f t="shared" ref="P140:P142" ca="1" si="66">IF(M140&gt;0,N140*100/M140,0)</f>
        <v>52.296439815936061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103225</v>
      </c>
      <c r="N142" s="88">
        <f t="shared" ca="1" si="68"/>
        <v>53983</v>
      </c>
      <c r="O142" s="156">
        <f t="shared" ca="1" si="65"/>
        <v>78.236231884057972</v>
      </c>
      <c r="P142" s="156">
        <f t="shared" ca="1" si="66"/>
        <v>52.296439815936061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IFERROR(__xludf.DUMMYFUNCTION("IMPORTRANGE(""https://docs.google.com/spreadsheets/d/1Yj_ptqi66GCucihVvJfMjLAmec39IyEx_6qawtMGysU/edit?usp=sharing"",""สบก!BJ32"")"),103225)</f>
        <v>103225</v>
      </c>
      <c r="N144" s="168">
        <f ca="1">IFERROR(__xludf.DUMMYFUNCTION("IMPORTRANGE(""https://docs.google.com/spreadsheets/d/1Yj_ptqi66GCucihVvJfMjLAmec39IyEx_6qawtMGysU/edit?usp=sharing"",""สบก!BK32"")"),53983)</f>
        <v>53983</v>
      </c>
      <c r="O144" s="168">
        <f ca="1">IF(L144&gt;0,N144*100/L144,0)</f>
        <v>78.236231884057972</v>
      </c>
      <c r="P144" s="168">
        <f ca="1">IF(M144&gt;0,N144*100/M144,0)</f>
        <v>52.296439815936061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IFERROR(__xludf.DUMMYFUNCTION("IMPORTRANGE(""https://docs.google.com/spreadsheets/d/11923uPwbBZFjjGgGUA6NLw09EwE0CqkOc4q9oUmW1yo/edit?usp=sharing"",""ลำปาง!I74"")"),4)</f>
        <v>4</v>
      </c>
      <c r="J149" s="274">
        <f ca="1">IFERROR(__xludf.DUMMYFUNCTION("IMPORTRANGE(""https://docs.google.com/spreadsheets/d/11923uPwbBZFjjGgGUA6NLw09EwE0CqkOc4q9oUmW1yo/edit?usp=sharing"",""ลำปาง!J74"")"),2)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IFERROR(__xludf.DUMMYFUNCTION("IMPORTRANGE(""https://docs.google.com/spreadsheets/d/11923uPwbBZFjjGgGUA6NLw09EwE0CqkOc4q9oUmW1yo/edit?usp=sharing"",""ลำปาง!I89"")"),3)</f>
        <v>3</v>
      </c>
      <c r="J164" s="283">
        <f ca="1">IFERROR(__xludf.DUMMYFUNCTION("IMPORTRANGE(""https://docs.google.com/spreadsheets/d/11923uPwbBZFjjGgGUA6NLw09EwE0CqkOc4q9oUmW1yo/edit?usp=sharing"",""ลำปาง!J89"")"),3)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IFERROR(__xludf.DUMMYFUNCTION("IMPORTRANGE(""https://docs.google.com/spreadsheets/d/11923uPwbBZFjjGgGUA6NLw09EwE0CqkOc4q9oUmW1yo/edit?usp=sharing"",""ลำปาง!I101"")"),0)</f>
        <v>0</v>
      </c>
      <c r="J176" s="283">
        <f ca="1">IFERROR(__xludf.DUMMYFUNCTION("IMPORTRANGE(""https://docs.google.com/spreadsheets/d/11923uPwbBZFjjGgGUA6NLw09EwE0CqkOc4q9oUmW1yo/edit?usp=sharing"",""ลำปาง!J101"")"),0)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IFERROR(__xludf.DUMMYFUNCTION("IMPORTRANGE(""https://docs.google.com/spreadsheets/d/11923uPwbBZFjjGgGUA6NLw09EwE0CqkOc4q9oUmW1yo/edit?usp=sharing"",""ลำปาง!J113"")"),0)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IFERROR(__xludf.DUMMYFUNCTION("IMPORTRANGE(""https://docs.google.com/spreadsheets/d/11923uPwbBZFjjGgGUA6NLw09EwE0CqkOc4q9oUmW1yo/edit?usp=sharing"",""ลำปาง!I114"")"),50000)</f>
        <v>50000</v>
      </c>
      <c r="J189" s="283">
        <f ca="1">IFERROR(__xludf.DUMMYFUNCTION("IMPORTRANGE(""https://docs.google.com/spreadsheets/d/11923uPwbBZFjjGgGUA6NLw09EwE0CqkOc4q9oUmW1yo/edit?usp=sharing"",""ลำปาง!J114"")"),0)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IFERROR(__xludf.DUMMYFUNCTION("IMPORTRANGE(""https://docs.google.com/spreadsheets/d/11923uPwbBZFjjGgGUA6NLw09EwE0CqkOc4q9oUmW1yo/edit?usp=sharing"",""ลำปาง!J128"")"),0)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IFERROR(__xludf.DUMMYFUNCTION("IMPORTRANGE(""https://docs.google.com/spreadsheets/d/11923uPwbBZFjjGgGUA6NLw09EwE0CqkOc4q9oUmW1yo/edit?usp=sharing"",""ลำปาง!I129"")"),0)</f>
        <v>0</v>
      </c>
      <c r="J204" s="283">
        <f ca="1">IFERROR(__xludf.DUMMYFUNCTION("IMPORTRANGE(""https://docs.google.com/spreadsheets/d/11923uPwbBZFjjGgGUA6NLw09EwE0CqkOc4q9oUmW1yo/edit?usp=sharing"",""ลำปาง!J129"")"),0)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IFERROR(__xludf.DUMMYFUNCTION("IMPORTRANGE(""https://docs.google.com/spreadsheets/d/11923uPwbBZFjjGgGUA6NLw09EwE0CqkOc4q9oUmW1yo/edit?usp=sharing"",""ลำปาง!J143"")"),0)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IFERROR(__xludf.DUMMYFUNCTION("IMPORTRANGE(""https://docs.google.com/spreadsheets/d/11923uPwbBZFjjGgGUA6NLw09EwE0CqkOc4q9oUmW1yo/edit?usp=sharing"",""ลำปาง!I144"")"),15)</f>
        <v>15</v>
      </c>
      <c r="J219" s="266">
        <f ca="1">IFERROR(__xludf.DUMMYFUNCTION("IMPORTRANGE(""https://docs.google.com/spreadsheets/d/11923uPwbBZFjjGgGUA6NLw09EwE0CqkOc4q9oUmW1yo/edit?usp=sharing"",""ลำปาง!J144"")"),15)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IFERROR(__xludf.DUMMYFUNCTION("IMPORTRANGE(""https://docs.google.com/spreadsheets/d/11923uPwbBZFjjGgGUA6NLw09EwE0CqkOc4q9oUmW1yo/edit?usp=sharing"",""ลำปาง!I149"")"),15)</f>
        <v>15</v>
      </c>
      <c r="J229" s="266">
        <f ca="1">IFERROR(__xludf.DUMMYFUNCTION("IMPORTRANGE(""https://docs.google.com/spreadsheets/d/11923uPwbBZFjjGgGUA6NLw09EwE0CqkOc4q9oUmW1yo/edit?usp=sharing"",""ลำปาง!J149"")"),15)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IFERROR(__xludf.DUMMYFUNCTION("IMPORTRANGE(""https://docs.google.com/spreadsheets/d/11923uPwbBZFjjGgGUA6NLw09EwE0CqkOc4q9oUmW1yo/edit?usp=sharing"",""ลำปาง!I158"")"),0)</f>
        <v>0</v>
      </c>
      <c r="J238" s="266">
        <f ca="1">IFERROR(__xludf.DUMMYFUNCTION("IMPORTRANGE(""https://docs.google.com/spreadsheets/d/11923uPwbBZFjjGgGUA6NLw09EwE0CqkOc4q9oUmW1yo/edit?usp=sharing"",""ลำปาง!J158"")"),0)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IFERROR(__xludf.DUMMYFUNCTION("IMPORTRANGE(""https://docs.google.com/spreadsheets/d/11923uPwbBZFjjGgGUA6NLw09EwE0CqkOc4q9oUmW1yo/edit?usp=sharing"",""ลำปาง!J166"")"),0)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IFERROR(__xludf.DUMMYFUNCTION("IMPORTRANGE(""https://docs.google.com/spreadsheets/d/11923uPwbBZFjjGgGUA6NLw09EwE0CqkOc4q9oUmW1yo/edit?usp=sharing"",""ลำปาง!I169"")"),0)</f>
        <v>0</v>
      </c>
      <c r="J249" s="315">
        <f ca="1">IFERROR(__xludf.DUMMYFUNCTION("IMPORTRANGE(""https://docs.google.com/spreadsheets/d/11923uPwbBZFjjGgGUA6NLw09EwE0CqkOc4q9oUmW1yo/edit?usp=sharing"",""ลำปาง!J169"")"),0)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IFERROR(__xludf.DUMMYFUNCTION("IMPORTRANGE(""https://docs.google.com/spreadsheets/d/11923uPwbBZFjjGgGUA6NLw09EwE0CqkOc4q9oUmW1yo/edit?usp=sharing"",""ลำปาง!J184"")"),0)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IFERROR(__xludf.DUMMYFUNCTION("IMPORTRANGE(""https://docs.google.com/spreadsheets/d/11923uPwbBZFjjGgGUA6NLw09EwE0CqkOc4q9oUmW1yo/edit?usp=sharing"",""ลำปาง!I185"")"),15)</f>
        <v>15</v>
      </c>
      <c r="J270" s="315">
        <f ca="1">IFERROR(__xludf.DUMMYFUNCTION("IMPORTRANGE(""https://docs.google.com/spreadsheets/d/11923uPwbBZFjjGgGUA6NLw09EwE0CqkOc4q9oUmW1yo/edit?usp=sharing"",""ลำปาง!J185"")"),15)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94938.67</v>
      </c>
      <c r="O271" s="151">
        <f t="shared" ref="O271:O273" ca="1" si="84">IF(L271&gt;0,N271*100/L271,0)</f>
        <v>50.715101495726493</v>
      </c>
      <c r="P271" s="151">
        <f t="shared" ref="P271:P273" ca="1" si="85">IF(M271&gt;0,N271*100/M271,0)</f>
        <v>61.568527885862515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94938.67</v>
      </c>
      <c r="O273" s="156">
        <f t="shared" ca="1" si="84"/>
        <v>50.715101495726493</v>
      </c>
      <c r="P273" s="156">
        <f t="shared" ca="1" si="85"/>
        <v>61.568527885862515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IFERROR(__xludf.DUMMYFUNCTION("IMPORTRANGE(""https://docs.google.com/spreadsheets/d/1Yj_ptqi66GCucihVvJfMjLAmec39IyEx_6qawtMGysU/edit?usp=sharing"",""สบก!CL32"")"),94938.67)</f>
        <v>94938.67</v>
      </c>
      <c r="O275" s="168">
        <f ca="1">IF(L275&gt;0,N275*100/L275,0)</f>
        <v>50.715101495726493</v>
      </c>
      <c r="P275" s="168">
        <f ca="1">IF(M275&gt;0,N275*100/M275,0)</f>
        <v>61.568527885862515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IFERROR(__xludf.DUMMYFUNCTION("IMPORTRANGE(""https://docs.google.com/spreadsheets/d/11923uPwbBZFjjGgGUA6NLw09EwE0CqkOc4q9oUmW1yo/edit?usp=sharing"",""ลำปาง!I199"")"),0)</f>
        <v>0</v>
      </c>
      <c r="J289" s="315">
        <f ca="1">IFERROR(__xludf.DUMMYFUNCTION("IMPORTRANGE(""https://docs.google.com/spreadsheets/d/11923uPwbBZFjjGgGUA6NLw09EwE0CqkOc4q9oUmW1yo/edit?usp=sharing"",""ลำปาง!J199"")"),0)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IFERROR(__xludf.DUMMYFUNCTION("IMPORTRANGE(""https://docs.google.com/spreadsheets/d/11923uPwbBZFjjGgGUA6NLw09EwE0CqkOc4q9oUmW1yo/edit?usp=sharing"",""ลำปาง!J213"")"),0)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IFERROR(__xludf.DUMMYFUNCTION("IMPORTRANGE(""https://docs.google.com/spreadsheets/d/11923uPwbBZFjjGgGUA6NLw09EwE0CqkOc4q9oUmW1yo/edit?usp=sharing"",""ลำปาง!I214"")"),0)</f>
        <v>0</v>
      </c>
      <c r="J309" s="332">
        <f ca="1">IFERROR(__xludf.DUMMYFUNCTION("IMPORTRANGE(""https://docs.google.com/spreadsheets/d/11923uPwbBZFjjGgGUA6NLw09EwE0CqkOc4q9oUmW1yo/edit?usp=sharing"",""ลำปาง!J214"")"),0)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IFERROR(__xludf.DUMMYFUNCTION("IMPORTRANGE(""https://docs.google.com/spreadsheets/d/11923uPwbBZFjjGgGUA6NLw09EwE0CqkOc4q9oUmW1yo/edit?usp=sharing"",""ลำปาง!J226"")"),0)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IFERROR(__xludf.DUMMYFUNCTION("IMPORTRANGE(""https://docs.google.com/spreadsheets/d/11923uPwbBZFjjGgGUA6NLw09EwE0CqkOc4q9oUmW1yo/edit?usp=sharing"",""ลำปาง!I228"")"),400)</f>
        <v>400</v>
      </c>
      <c r="J328" s="338">
        <f ca="1">IFERROR(__xludf.DUMMYFUNCTION("IMPORTRANGE(""https://docs.google.com/spreadsheets/d/11923uPwbBZFjjGgGUA6NLw09EwE0CqkOc4q9oUmW1yo/edit?usp=sharing"",""ลำปาง!J228"")"),211)</f>
        <v>211</v>
      </c>
      <c r="K328" s="316">
        <f ca="1">IF(I328&gt;0,J328*100/I328,0)</f>
        <v>52.75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835530</v>
      </c>
      <c r="N329" s="152">
        <f t="shared" ca="1" si="98"/>
        <v>688321.07</v>
      </c>
      <c r="O329" s="151">
        <f t="shared" ref="O329:O331" ca="1" si="99">IF(L329&gt;0,N329*100/L329,0)</f>
        <v>67.641614583333336</v>
      </c>
      <c r="P329" s="151">
        <f t="shared" ref="P329:P331" ca="1" si="100">IF(M329&gt;0,N329*100/M329,0)</f>
        <v>82.381371105765197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835530</v>
      </c>
      <c r="N331" s="88">
        <f t="shared" ca="1" si="102"/>
        <v>688321.07</v>
      </c>
      <c r="O331" s="156">
        <f t="shared" ca="1" si="99"/>
        <v>67.641614583333336</v>
      </c>
      <c r="P331" s="156">
        <f t="shared" ca="1" si="100"/>
        <v>82.381371105765197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IFERROR(__xludf.DUMMYFUNCTION("IMPORTRANGE(""https://docs.google.com/spreadsheets/d/1Yj_ptqi66GCucihVvJfMjLAmec39IyEx_6qawtMGysU/edit?usp=sharing"",""สบก!DL32"")"),715530)</f>
        <v>715530</v>
      </c>
      <c r="N333" s="168">
        <f ca="1">IFERROR(__xludf.DUMMYFUNCTION("IMPORTRANGE(""https://docs.google.com/spreadsheets/d/1Yj_ptqi66GCucihVvJfMjLAmec39IyEx_6qawtMGysU/edit?usp=sharing"",""สบก!DM32"")"),568321.07)</f>
        <v>568321.06999999995</v>
      </c>
      <c r="O333" s="168">
        <f ca="1">IF(L333&gt;0,N333*100/L333,0)</f>
        <v>63.315627228163983</v>
      </c>
      <c r="P333" s="168">
        <f ca="1">IF(M333&gt;0,N333*100/M333,0)</f>
        <v>79.426588682515046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IFERROR(__xludf.DUMMYFUNCTION("IMPORTRANGE(""https://docs.google.com/spreadsheets/d/11923uPwbBZFjjGgGUA6NLw09EwE0CqkOc4q9oUmW1yo/edit?usp=sharing"",""ลำปาง!J234"")"),222)</f>
        <v>222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IFERROR(__xludf.DUMMYFUNCTION("IMPORTRANGE(""https://docs.google.com/spreadsheets/d/11923uPwbBZFjjGgGUA6NLw09EwE0CqkOc4q9oUmW1yo/edit?usp=sharing"",""ลำปาง!J235"")"),1212.86)</f>
        <v>1212.8599999999999</v>
      </c>
      <c r="K340" s="341">
        <f t="shared" ca="1" si="103"/>
        <v>71.344705882352926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IFERROR(__xludf.DUMMYFUNCTION("IMPORTRANGE(""https://docs.google.com/spreadsheets/d/11923uPwbBZFjjGgGUA6NLw09EwE0CqkOc4q9oUmW1yo/edit?usp=sharing"",""ลำปาง!J236"")"),337)</f>
        <v>337</v>
      </c>
      <c r="K341" s="341">
        <f t="shared" ca="1" si="103"/>
        <v>84.25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IFERROR(__xludf.DUMMYFUNCTION("IMPORTRANGE(""https://docs.google.com/spreadsheets/d/11923uPwbBZFjjGgGUA6NLw09EwE0CqkOc4q9oUmW1yo/edit?usp=sharing"",""ลำปาง!J237"")"),2051.38)</f>
        <v>2051.38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IFERROR(__xludf.DUMMYFUNCTION("IMPORTRANGE(""https://docs.google.com/spreadsheets/d/11923uPwbBZFjjGgGUA6NLw09EwE0CqkOc4q9oUmW1yo/edit?usp=sharing"",""ลำปาง!J238"")"),2)</f>
        <v>2</v>
      </c>
      <c r="K343" s="341">
        <f t="shared" ca="1" si="103"/>
        <v>0.5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IFERROR(__xludf.DUMMYFUNCTION("IMPORTRANGE(""https://docs.google.com/spreadsheets/d/11923uPwbBZFjjGgGUA6NLw09EwE0CqkOc4q9oUmW1yo/edit?usp=sharing"",""ลำปาง!J239"")"),5.52)</f>
        <v>5.52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IFERROR(__xludf.DUMMYFUNCTION("IMPORTRANGE(""https://docs.google.com/spreadsheets/d/11923uPwbBZFjjGgGUA6NLw09EwE0CqkOc4q9oUmW1yo/edit?usp=sharing"",""ลำปาง!J240"")"),211)</f>
        <v>211</v>
      </c>
      <c r="K345" s="341">
        <f t="shared" ca="1" si="103"/>
        <v>52.75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IFERROR(__xludf.DUMMYFUNCTION("IMPORTRANGE(""https://docs.google.com/spreadsheets/d/11923uPwbBZFjjGgGUA6NLw09EwE0CqkOc4q9oUmW1yo/edit?usp=sharing"",""ลำปาง!J241"")"),1213.6)</f>
        <v>1213.5999999999999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IFERROR(__xludf.DUMMYFUNCTION("IMPORTRANGE(""https://docs.google.com/spreadsheets/d/11923uPwbBZFjjGgGUA6NLw09EwE0CqkOc4q9oUmW1yo/edit?usp=sharing"",""ลำปาง!L242"")"),2633435)</f>
        <v>2633435</v>
      </c>
      <c r="M347" s="357"/>
      <c r="N347" s="357">
        <f ca="1">IFERROR(__xludf.DUMMYFUNCTION("IMPORTRANGE(""https://docs.google.com/spreadsheets/d/11923uPwbBZFjjGgGUA6NLw09EwE0CqkOc4q9oUmW1yo/edit?usp=sharing"",""ลำปาง!M242"")"),940670.59)</f>
        <v>940670.59</v>
      </c>
      <c r="O347" s="357">
        <f ca="1">+IF(L347&gt;0,N347*100/L347,0)</f>
        <v>35.720288900238664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IFERROR(__xludf.DUMMYFUNCTION("IMPORTRANGE(""https://docs.google.com/spreadsheets/d/11923uPwbBZFjjGgGUA6NLw09EwE0CqkOc4q9oUmW1yo/edit?usp=sharing"",""ลำปาง!M244"")"),132276.72)</f>
        <v>132276.72</v>
      </c>
      <c r="O349" s="372">
        <f ca="1">+IF(L349&gt;0,N349*100/L349,0)</f>
        <v>57.332142857142856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IFERROR(__xludf.DUMMYFUNCTION("IMPORTRANGE(""https://docs.google.com/spreadsheets/d/11923uPwbBZFjjGgGUA6NLw09EwE0CqkOc4q9oUmW1yo/edit?usp=sharing"",""ลำปาง!M247"")"),132276.72)</f>
        <v>132276.72</v>
      </c>
      <c r="O352" s="165">
        <f t="shared" ca="1" si="105"/>
        <v>57.332142857142856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IFERROR(__xludf.DUMMYFUNCTION("IMPORTRANGE(""https://docs.google.com/spreadsheets/d/11923uPwbBZFjjGgGUA6NLw09EwE0CqkOc4q9oUmW1yo/edit?usp=sharing"",""ลำปาง!M249"")"),132276.72)</f>
        <v>132276.72</v>
      </c>
      <c r="O354" s="168">
        <f t="shared" ca="1" si="105"/>
        <v>57.332142857142856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IFERROR(__xludf.DUMMYFUNCTION("IMPORTRANGE(""https://docs.google.com/spreadsheets/d/11923uPwbBZFjjGgGUA6NLw09EwE0CqkOc4q9oUmW1yo/edit?usp=sharing"",""ลำปาง!M252"")"),63066.72)</f>
        <v>63066.720000000001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IFERROR(__xludf.DUMMYFUNCTION("IMPORTRANGE(""https://docs.google.com/spreadsheets/d/11923uPwbBZFjjGgGUA6NLw09EwE0CqkOc4q9oUmW1yo/edit?usp=sharing"",""ลำปาง!M253"")"),13010)</f>
        <v>13010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IFERROR(__xludf.DUMMYFUNCTION("IMPORTRANGE(""https://docs.google.com/spreadsheets/d/11923uPwbBZFjjGgGUA6NLw09EwE0CqkOc4q9oUmW1yo/edit?usp=sharing"",""ลำปาง!M275"")"),302948.38)</f>
        <v>302948.38</v>
      </c>
      <c r="O380" s="372">
        <f ca="1">+IF(L380&gt;0,N380*100/L380,0)</f>
        <v>29.454787461595302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IFERROR(__xludf.DUMMYFUNCTION("IMPORTRANGE(""https://docs.google.com/spreadsheets/d/11923uPwbBZFjjGgGUA6NLw09EwE0CqkOc4q9oUmW1yo/edit?usp=sharing"",""ลำปาง!M278"")"),302948.38)</f>
        <v>302948.38</v>
      </c>
      <c r="O383" s="165">
        <f t="shared" ca="1" si="109"/>
        <v>29.454787461595302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IFERROR(__xludf.DUMMYFUNCTION("IMPORTRANGE(""https://docs.google.com/spreadsheets/d/11923uPwbBZFjjGgGUA6NLw09EwE0CqkOc4q9oUmW1yo/edit?usp=sharing"",""ลำปาง!M280"")"),302948.38)</f>
        <v>302948.38</v>
      </c>
      <c r="O385" s="168">
        <f t="shared" ca="1" si="109"/>
        <v>29.454787461595302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IFERROR(__xludf.DUMMYFUNCTION("IMPORTRANGE(""https://docs.google.com/spreadsheets/d/11923uPwbBZFjjGgGUA6NLw09EwE0CqkOc4q9oUmW1yo/edit?usp=sharing"",""ลำปาง!M283"")"),63433.38)</f>
        <v>63433.38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IFERROR(__xludf.DUMMYFUNCTION("IMPORTRANGE(""https://docs.google.com/spreadsheets/d/11923uPwbBZFjjGgGUA6NLw09EwE0CqkOc4q9oUmW1yo/edit?usp=sharing"",""ลำปาง!M284"")"),41515)</f>
        <v>41515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IFERROR(__xludf.DUMMYFUNCTION("IMPORTRANGE(""https://docs.google.com/spreadsheets/d/11923uPwbBZFjjGgGUA6NLw09EwE0CqkOc4q9oUmW1yo/edit?usp=sharing"",""ลำปาง!M296"")"),51155)</f>
        <v>51155</v>
      </c>
      <c r="O401" s="372">
        <f ca="1">+IF(L401&gt;0,N401*100/L401,0)</f>
        <v>35.386690647482013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IFERROR(__xludf.DUMMYFUNCTION("IMPORTRANGE(""https://docs.google.com/spreadsheets/d/11923uPwbBZFjjGgGUA6NLw09EwE0CqkOc4q9oUmW1yo/edit?usp=sharing"",""ลำปาง!M299"")"),51155)</f>
        <v>51155</v>
      </c>
      <c r="O404" s="168">
        <f t="shared" ca="1" si="112"/>
        <v>35.386690647482013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IFERROR(__xludf.DUMMYFUNCTION("IMPORTRANGE(""https://docs.google.com/spreadsheets/d/11923uPwbBZFjjGgGUA6NLw09EwE0CqkOc4q9oUmW1yo/edit?usp=sharing"",""ลำปาง!M301"")"),51155)</f>
        <v>51155</v>
      </c>
      <c r="O406" s="168">
        <f t="shared" ca="1" si="112"/>
        <v>35.386690647482013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IFERROR(__xludf.DUMMYFUNCTION("IMPORTRANGE(""https://docs.google.com/spreadsheets/d/11923uPwbBZFjjGgGUA6NLw09EwE0CqkOc4q9oUmW1yo/edit?usp=sharing"",""ลำปาง!M302"")"),41155)</f>
        <v>41155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IFERROR(__xludf.DUMMYFUNCTION("IMPORTRANGE(""https://docs.google.com/spreadsheets/d/11923uPwbBZFjjGgGUA6NLw09EwE0CqkOc4q9oUmW1yo/edit?usp=sharing"",""ลำปาง!M350"")"),222860.04)</f>
        <v>222860.04</v>
      </c>
      <c r="O455" s="372">
        <f t="shared" ref="O455:O459" ca="1" si="116">+IF(L455&gt;0,N455*100/L455,0)</f>
        <v>36.137512566888276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IFERROR(__xludf.DUMMYFUNCTION("IMPORTRANGE(""https://docs.google.com/spreadsheets/d/11923uPwbBZFjjGgGUA6NLw09EwE0CqkOc4q9oUmW1yo/edit?usp=sharing"",""ลำปาง!M352"")"),222860.04)</f>
        <v>222860.04</v>
      </c>
      <c r="O457" s="168">
        <f t="shared" ca="1" si="116"/>
        <v>36.137512566888276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IFERROR(__xludf.DUMMYFUNCTION("IMPORTRANGE(""https://docs.google.com/spreadsheets/d/11923uPwbBZFjjGgGUA6NLw09EwE0CqkOc4q9oUmW1yo/edit?usp=sharing"",""ลำปาง!M354"")"),222860.04)</f>
        <v>222860.04</v>
      </c>
      <c r="O459" s="168">
        <f t="shared" ca="1" si="116"/>
        <v>36.137512566888276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IFERROR(__xludf.DUMMYFUNCTION("IMPORTRANGE(""https://docs.google.com/spreadsheets/d/11923uPwbBZFjjGgGUA6NLw09EwE0CqkOc4q9oUmW1yo/edit?usp=sharing"",""ลำปาง!M357"")"),63800.04)</f>
        <v>63800.04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IFERROR(__xludf.DUMMYFUNCTION("IMPORTRANGE(""https://docs.google.com/spreadsheets/d/11923uPwbBZFjjGgGUA6NLw09EwE0CqkOc4q9oUmW1yo/edit?usp=sharing"",""ลำปาง!M358"")"),159060)</f>
        <v>159060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IFERROR(__xludf.DUMMYFUNCTION("IMPORTRANGE(""https://docs.google.com/spreadsheets/d/11923uPwbBZFjjGgGUA6NLw09EwE0CqkOc4q9oUmW1yo/edit?usp=sharing"",""ลำปาง!I359"")"),44744)</f>
        <v>44744</v>
      </c>
      <c r="J464" s="266">
        <f ca="1">IFERROR(__xludf.DUMMYFUNCTION("IMPORTRANGE(""https://docs.google.com/spreadsheets/d/11923uPwbBZFjjGgGUA6NLw09EwE0CqkOc4q9oUmW1yo/edit?usp=sharing"",""ลำปาง!J359"")"),0)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IFERROR(__xludf.DUMMYFUNCTION("IMPORTRANGE(""https://docs.google.com/spreadsheets/d/11923uPwbBZFjjGgGUA6NLw09EwE0CqkOc4q9oUmW1yo/edit?usp=sharing"",""ลำปาง!I411"")"),0)</f>
        <v>0</v>
      </c>
      <c r="J516" s="266">
        <f ca="1">IFERROR(__xludf.DUMMYFUNCTION("IMPORTRANGE(""https://docs.google.com/spreadsheets/d/11923uPwbBZFjjGgGUA6NLw09EwE0CqkOc4q9oUmW1yo/edit?usp=sharing"",""ลำปาง!J411"")"),0)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IFERROR(__xludf.DUMMYFUNCTION("IMPORTRANGE(""https://docs.google.com/spreadsheets/d/11923uPwbBZFjjGgGUA6NLw09EwE0CqkOc4q9oUmW1yo/edit?usp=sharing"",""ลำปาง!I412"")"),0)</f>
        <v>0</v>
      </c>
      <c r="J517" s="283">
        <f ca="1">IFERROR(__xludf.DUMMYFUNCTION("IMPORTRANGE(""https://docs.google.com/spreadsheets/d/11923uPwbBZFjjGgGUA6NLw09EwE0CqkOc4q9oUmW1yo/edit?usp=sharing"",""ลำปาง!J412"")"),0)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IFERROR(__xludf.DUMMYFUNCTION("IMPORTRANGE(""https://docs.google.com/spreadsheets/d/11923uPwbBZFjjGgGUA6NLw09EwE0CqkOc4q9oUmW1yo/edit?usp=sharing"",""ลำปาง!I413"")"),0)</f>
        <v>0</v>
      </c>
      <c r="J518" s="283">
        <f ca="1">IFERROR(__xludf.DUMMYFUNCTION("IMPORTRANGE(""https://docs.google.com/spreadsheets/d/11923uPwbBZFjjGgGUA6NLw09EwE0CqkOc4q9oUmW1yo/edit?usp=sharing"",""ลำปาง!J413"")"),0)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IFERROR(__xludf.DUMMYFUNCTION("IMPORTRANGE(""https://docs.google.com/spreadsheets/d/11923uPwbBZFjjGgGUA6NLw09EwE0CqkOc4q9oUmW1yo/edit?usp=sharing"",""ลำปาง!I420"")"),54)</f>
        <v>54</v>
      </c>
      <c r="J525" s="283">
        <f ca="1">IFERROR(__xludf.DUMMYFUNCTION("IMPORTRANGE(""https://docs.google.com/spreadsheets/d/11923uPwbBZFjjGgGUA6NLw09EwE0CqkOc4q9oUmW1yo/edit?usp=sharing"",""ลำปาง!J420"")"),0)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IFERROR(__xludf.DUMMYFUNCTION("IMPORTRANGE(""https://docs.google.com/spreadsheets/d/11923uPwbBZFjjGgGUA6NLw09EwE0CqkOc4q9oUmW1yo/edit?usp=sharing"",""ลำปาง!I421"")"),6)</f>
        <v>6</v>
      </c>
      <c r="J526" s="283">
        <f ca="1">IFERROR(__xludf.DUMMYFUNCTION("IMPORTRANGE(""https://docs.google.com/spreadsheets/d/11923uPwbBZFjjGgGUA6NLw09EwE0CqkOc4q9oUmW1yo/edit?usp=sharing"",""ลำปาง!J421"")"),0)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1">
        <f t="shared" ref="O533:O537" ca="1" si="118">+IF(L533&gt;0,N533*100/L533,0)</f>
        <v>83.620384391380014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68">
        <f t="shared" ca="1" si="118"/>
        <v>83.620384391380014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68">
        <f t="shared" ca="1" si="118"/>
        <v>83.620384391380014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IFERROR(__xludf.DUMMYFUNCTION("IMPORTRANGE(""https://docs.google.com/spreadsheets/d/11923uPwbBZFjjGgGUA6NLw09EwE0CqkOc4q9oUmW1yo/edit?usp=sharing"",""ลำปาง!M436"")"),9975.24)</f>
        <v>9975.24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IFERROR(__xludf.DUMMYFUNCTION("IMPORTRANGE(""https://docs.google.com/spreadsheets/d/11923uPwbBZFjjGgGUA6NLw09EwE0CqkOc4q9oUmW1yo/edit?usp=sharing"",""ลำปาง!J446"")"),1618)</f>
        <v>1618</v>
      </c>
      <c r="K551" s="410">
        <f ca="1">IF(I551&gt;0,J551*100/I551,0)</f>
        <v>53.93333333333333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IFERROR(__xludf.DUMMYFUNCTION("IMPORTRANGE(""https://docs.google.com/spreadsheets/d/11923uPwbBZFjjGgGUA6NLw09EwE0CqkOc4q9oUmW1yo/edit?usp=sharing"",""ลำปาง!M446"")"),81968.14)</f>
        <v>81968.14</v>
      </c>
      <c r="O551" s="411">
        <f t="shared" ref="O551:O555" ca="1" si="120">+IF(L551&gt;0,N551*100/L551,0)</f>
        <v>43.600074468085104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IFERROR(__xludf.DUMMYFUNCTION("IMPORTRANGE(""https://docs.google.com/spreadsheets/d/11923uPwbBZFjjGgGUA6NLw09EwE0CqkOc4q9oUmW1yo/edit?usp=sharing"",""ลำปาง!M448"")"),81968.14)</f>
        <v>81968.14</v>
      </c>
      <c r="O553" s="168">
        <f t="shared" ca="1" si="120"/>
        <v>43.600074468085104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IFERROR(__xludf.DUMMYFUNCTION("IMPORTRANGE(""https://docs.google.com/spreadsheets/d/11923uPwbBZFjjGgGUA6NLw09EwE0CqkOc4q9oUmW1yo/edit?usp=sharing"",""ลำปาง!M450"")"),81968.14)</f>
        <v>81968.14</v>
      </c>
      <c r="O555" s="168">
        <f t="shared" ca="1" si="120"/>
        <v>43.600074468085104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IFERROR(__xludf.DUMMYFUNCTION("IMPORTRANGE(""https://docs.google.com/spreadsheets/d/11923uPwbBZFjjGgGUA6NLw09EwE0CqkOc4q9oUmW1yo/edit?usp=sharing"",""ลำปาง!M453"")"),28035)</f>
        <v>28035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IFERROR(__xludf.DUMMYFUNCTION("IMPORTRANGE(""https://docs.google.com/spreadsheets/d/11923uPwbBZFjjGgGUA6NLw09EwE0CqkOc4q9oUmW1yo/edit?usp=sharing"",""ลำปาง!M454"")"),53933.14)</f>
        <v>53933.14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IFERROR(__xludf.DUMMYFUNCTION("IMPORTRANGE(""https://docs.google.com/spreadsheets/d/11923uPwbBZFjjGgGUA6NLw09EwE0CqkOc4q9oUmW1yo/edit?usp=sharing"",""ลำปาง!J455"")"),1618)</f>
        <v>1618</v>
      </c>
      <c r="K560" s="223">
        <f t="shared" ref="K560:K561" ca="1" si="121">IF(I560&gt;0,J560*100/I560,0)</f>
        <v>53.93333333333333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IFERROR(__xludf.DUMMYFUNCTION("IMPORTRANGE(""https://docs.google.com/spreadsheets/d/11923uPwbBZFjjGgGUA6NLw09EwE0CqkOc4q9oUmW1yo/edit?usp=sharing"",""ลำปาง!J456"")"),217)</f>
        <v>217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IFERROR(__xludf.DUMMYFUNCTION("IMPORTRANGE(""https://docs.google.com/spreadsheets/d/11923uPwbBZFjjGgGUA6NLw09EwE0CqkOc4q9oUmW1yo/edit?usp=sharing"",""ลำปาง!J459"")"),1801)</f>
        <v>1801</v>
      </c>
      <c r="K564" s="371">
        <f ca="1">IF(I564&gt;0,J564*100/I564,0)</f>
        <v>100.05555555555556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IFERROR(__xludf.DUMMYFUNCTION("IMPORTRANGE(""https://docs.google.com/spreadsheets/d/11923uPwbBZFjjGgGUA6NLw09EwE0CqkOc4q9oUmW1yo/edit?usp=sharing"",""ลำปาง!M459"")"),71786.68)</f>
        <v>71786.679999999993</v>
      </c>
      <c r="O564" s="372">
        <f t="shared" ref="O564:O568" ca="1" si="122">+IF(L564&gt;0,N564*100/L564,0)</f>
        <v>49.494401544401541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IFERROR(__xludf.DUMMYFUNCTION("IMPORTRANGE(""https://docs.google.com/spreadsheets/d/11923uPwbBZFjjGgGUA6NLw09EwE0CqkOc4q9oUmW1yo/edit?usp=sharing"",""ลำปาง!M461"")"),71786.68)</f>
        <v>71786.679999999993</v>
      </c>
      <c r="O566" s="168">
        <f t="shared" ca="1" si="122"/>
        <v>49.494401544401541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IFERROR(__xludf.DUMMYFUNCTION("IMPORTRANGE(""https://docs.google.com/spreadsheets/d/11923uPwbBZFjjGgGUA6NLw09EwE0CqkOc4q9oUmW1yo/edit?usp=sharing"",""ลำปาง!M463"")"),71786.68)</f>
        <v>71786.679999999993</v>
      </c>
      <c r="O568" s="168">
        <f t="shared" ca="1" si="122"/>
        <v>49.494401544401541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IFERROR(__xludf.DUMMYFUNCTION("IMPORTRANGE(""https://docs.google.com/spreadsheets/d/11923uPwbBZFjjGgGUA6NLw09EwE0CqkOc4q9oUmW1yo/edit?usp=sharing"",""ลำปาง!M466"")"),43266.68)</f>
        <v>43266.68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IFERROR(__xludf.DUMMYFUNCTION("IMPORTRANGE(""https://docs.google.com/spreadsheets/d/11923uPwbBZFjjGgGUA6NLw09EwE0CqkOc4q9oUmW1yo/edit?usp=sharing"",""ลำปาง!J468"")"),1801)</f>
        <v>1801</v>
      </c>
      <c r="K573" s="201">
        <f ca="1">IF(I573&gt;0,J573*100/I573,0)</f>
        <v>100.05555555555556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IFERROR(__xludf.DUMMYFUNCTION("IMPORTRANGE(""https://docs.google.com/spreadsheets/d/11923uPwbBZFjjGgGUA6NLw09EwE0CqkOc4q9oUmW1yo/edit?usp=sharing"",""ลำปาง!J472"")"),1630)</f>
        <v>1630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IFERROR(__xludf.DUMMYFUNCTION("IMPORTRANGE(""https://docs.google.com/spreadsheets/d/11923uPwbBZFjjGgGUA6NLw09EwE0CqkOc4q9oUmW1yo/edit?usp=sharing"",""ลำปาง!J486"")"),4)</f>
        <v>4</v>
      </c>
      <c r="K591" s="163">
        <f t="shared" ca="1" si="125"/>
        <v>80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IFERROR(__xludf.DUMMYFUNCTION("IMPORTRANGE(""https://docs.google.com/spreadsheets/d/11923uPwbBZFjjGgGUA6NLw09EwE0CqkOc4q9oUmW1yo/edit?usp=sharing"",""ลำปาง!J487"")"),3.23)</f>
        <v>3.23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0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0">
        <f ca="1">IFERROR(__xludf.DUMMYFUNCTION("IMPORTRANGE(""https://docs.google.com/spreadsheets/d/11923uPwbBZFjjGgGUA6NLw09EwE0CqkOc4q9oUmW1yo/edit?usp=sharing"",""ลำปาง!J523"")"),6037320.7)</f>
        <v>6037320.7000000002</v>
      </c>
      <c r="K628" s="341">
        <f t="shared" ref="K628:K635" ca="1" si="129">IF(I628&gt;0,J628*100/I628,0)</f>
        <v>75.085652452066839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IFERROR(__xludf.DUMMYFUNCTION("IMPORTRANGE(""https://docs.google.com/spreadsheets/d/11923uPwbBZFjjGgGUA6NLw09EwE0CqkOc4q9oUmW1yo/edit?usp=sharing"",""ลำปาง!I524"")"),318)</f>
        <v>318</v>
      </c>
      <c r="J629" s="340">
        <f ca="1">IFERROR(__xludf.DUMMYFUNCTION("IMPORTRANGE(""https://docs.google.com/spreadsheets/d/11923uPwbBZFjjGgGUA6NLw09EwE0CqkOc4q9oUmW1yo/edit?usp=sharing"",""ลำปาง!J524"")"),224)</f>
        <v>224</v>
      </c>
      <c r="K629" s="341">
        <f t="shared" ca="1" si="129"/>
        <v>70.440251572327043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IFERROR(__xludf.DUMMYFUNCTION("IMPORTRANGE(""https://docs.google.com/spreadsheets/d/11923uPwbBZFjjGgGUA6NLw09EwE0CqkOc4q9oUmW1yo/edit?usp=sharing"",""ลำปาง!I525"")"),17310.57)</f>
        <v>17310.57</v>
      </c>
      <c r="J630" s="340">
        <f ca="1">IFERROR(__xludf.DUMMYFUNCTION("IMPORTRANGE(""https://docs.google.com/spreadsheets/d/11923uPwbBZFjjGgGUA6NLw09EwE0CqkOc4q9oUmW1yo/edit?usp=sharing"",""ลำปาง!J525"")"),2681.42)</f>
        <v>2681.42</v>
      </c>
      <c r="K630" s="341">
        <f t="shared" ca="1" si="129"/>
        <v>15.490073406017249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IFERROR(__xludf.DUMMYFUNCTION("IMPORTRANGE(""https://docs.google.com/spreadsheets/d/11923uPwbBZFjjGgGUA6NLw09EwE0CqkOc4q9oUmW1yo/edit?usp=sharing"",""ลำปาง!I526"")"),1)</f>
        <v>1</v>
      </c>
      <c r="J631" s="340">
        <f ca="1">IFERROR(__xludf.DUMMYFUNCTION("IMPORTRANGE(""https://docs.google.com/spreadsheets/d/11923uPwbBZFjjGgGUA6NLw09EwE0CqkOc4q9oUmW1yo/edit?usp=sharing"",""ลำปาง!J526"")"),1)</f>
        <v>1</v>
      </c>
      <c r="K631" s="341">
        <f t="shared" ca="1" si="129"/>
        <v>100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IFERROR(__xludf.DUMMYFUNCTION("IMPORTRANGE(""https://docs.google.com/spreadsheets/d/11923uPwbBZFjjGgGUA6NLw09EwE0CqkOc4q9oUmW1yo/edit?usp=sharing"",""ลำปาง!I527"")"),0)</f>
        <v>0</v>
      </c>
      <c r="J632" s="340">
        <f ca="1">IFERROR(__xludf.DUMMYFUNCTION("IMPORTRANGE(""https://docs.google.com/spreadsheets/d/11923uPwbBZFjjGgGUA6NLw09EwE0CqkOc4q9oUmW1yo/edit?usp=sharing"",""ลำปาง!J527"")"),0)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IFERROR(__xludf.DUMMYFUNCTION("IMPORTRANGE(""https://docs.google.com/spreadsheets/d/11923uPwbBZFjjGgGUA6NLw09EwE0CqkOc4q9oUmW1yo/edit?usp=sharing"",""ลำปาง!I528"")"),0)</f>
        <v>0</v>
      </c>
      <c r="J633" s="340">
        <f ca="1">IFERROR(__xludf.DUMMYFUNCTION("IMPORTRANGE(""https://docs.google.com/spreadsheets/d/11923uPwbBZFjjGgGUA6NLw09EwE0CqkOc4q9oUmW1yo/edit?usp=sharing"",""ลำปาง!J528"")"),0)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IFERROR(__xludf.DUMMYFUNCTION("IMPORTRANGE(""https://docs.google.com/spreadsheets/d/11923uPwbBZFjjGgGUA6NLw09EwE0CqkOc4q9oUmW1yo/edit?usp=sharing"",""ลำปาง!I529"")"),6665000)</f>
        <v>6665000</v>
      </c>
      <c r="J634" s="340">
        <f ca="1">IFERROR(__xludf.DUMMYFUNCTION("IMPORTRANGE(""https://docs.google.com/spreadsheets/d/11923uPwbBZFjjGgGUA6NLw09EwE0CqkOc4q9oUmW1yo/edit?usp=sharing"",""ลำปาง!J529"")"),3860000)</f>
        <v>3860000</v>
      </c>
      <c r="K634" s="341">
        <f t="shared" ca="1" si="129"/>
        <v>57.914478619654915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IFERROR(__xludf.DUMMYFUNCTION("IMPORTRANGE(""https://docs.google.com/spreadsheets/d/11923uPwbBZFjjGgGUA6NLw09EwE0CqkOc4q9oUmW1yo/edit?usp=sharing"",""ลำปาง!J530"")"),121)</f>
        <v>121</v>
      </c>
      <c r="K635" s="486">
        <f t="shared" ca="1" si="129"/>
        <v>69.942196531791907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IFERROR(__xludf.DUMMYFUNCTION("IMPORTRANGE(""https://docs.google.com/spreadsheets/d/11923uPwbBZFjjGgGUA6NLw09EwE0CqkOc4q9oUmW1yo/edit?usp=sharing"",""ลำปาง!J541"")"),0)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IFERROR(__xludf.DUMMYFUNCTION("IMPORTRANGE(""https://docs.google.com/spreadsheets/d/11923uPwbBZFjjGgGUA6NLw09EwE0CqkOc4q9oUmW1yo/edit?usp=sharing"",""ลำปาง!J542"")"),0)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IFERROR(__xludf.DUMMYFUNCTION("IMPORTRANGE(""https://docs.google.com/spreadsheets/d/11923uPwbBZFjjGgGUA6NLw09EwE0CqkOc4q9oUmW1yo/edit?usp=sharing"",""ลำปาง!I543"")"),0)</f>
        <v>0</v>
      </c>
      <c r="J648" s="535">
        <f ca="1">IFERROR(__xludf.DUMMYFUNCTION("IMPORTRANGE(""https://docs.google.com/spreadsheets/d/11923uPwbBZFjjGgGUA6NLw09EwE0CqkOc4q9oUmW1yo/edit?usp=sharing"",""ลำปาง!J543"")"),0)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IFERROR(__xludf.DUMMYFUNCTION("IMPORTRANGE(""https://docs.google.com/spreadsheets/d/11923uPwbBZFjjGgGUA6NLw09EwE0CqkOc4q9oUmW1yo/edit?usp=sharing"",""ลำปาง!L543"")"),0)</f>
        <v>0</v>
      </c>
      <c r="M648" s="520"/>
      <c r="N648" s="537">
        <f ca="1">IFERROR(__xludf.DUMMYFUNCTION("IMPORTRANGE(""https://docs.google.com/spreadsheets/d/11923uPwbBZFjjGgGUA6NLw09EwE0CqkOc4q9oUmW1yo/edit?usp=sharing"",""ลำปาง!M543"")"),0)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IFERROR(__xludf.DUMMYFUNCTION("IMPORTRANGE(""https://docs.google.com/spreadsheets/d/11923uPwbBZFjjGgGUA6NLw09EwE0CqkOc4q9oUmW1yo/edit?usp=sharing"",""ลำปาง!I544"")"),0)</f>
        <v>0</v>
      </c>
      <c r="J649" s="535">
        <f ca="1">IFERROR(__xludf.DUMMYFUNCTION("IMPORTRANGE(""https://docs.google.com/spreadsheets/d/11923uPwbBZFjjGgGUA6NLw09EwE0CqkOc4q9oUmW1yo/edit?usp=sharing"",""ลำปาง!J544"")"),0)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IFERROR(__xludf.DUMMYFUNCTION("IMPORTRANGE(""https://docs.google.com/spreadsheets/d/11923uPwbBZFjjGgGUA6NLw09EwE0CqkOc4q9oUmW1yo/edit?usp=sharing"",""ลำปาง!L544"")"),0)</f>
        <v>0</v>
      </c>
      <c r="M649" s="520"/>
      <c r="N649" s="537">
        <f ca="1">IFERROR(__xludf.DUMMYFUNCTION("IMPORTRANGE(""https://docs.google.com/spreadsheets/d/11923uPwbBZFjjGgGUA6NLw09EwE0CqkOc4q9oUmW1yo/edit?usp=sharing"",""ลำปาง!M544"")"),0)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IFERROR(__xludf.DUMMYFUNCTION("IMPORTRANGE(""https://docs.google.com/spreadsheets/d/11923uPwbBZFjjGgGUA6NLw09EwE0CqkOc4q9oUmW1yo/edit?usp=sharing"",""ลำปาง!I545"")"),0)</f>
        <v>0</v>
      </c>
      <c r="J650" s="535">
        <f ca="1">IFERROR(__xludf.DUMMYFUNCTION("IMPORTRANGE(""https://docs.google.com/spreadsheets/d/11923uPwbBZFjjGgGUA6NLw09EwE0CqkOc4q9oUmW1yo/edit?usp=sharing"",""ลำปาง!J545"")"),0)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IFERROR(__xludf.DUMMYFUNCTION("IMPORTRANGE(""https://docs.google.com/spreadsheets/d/11923uPwbBZFjjGgGUA6NLw09EwE0CqkOc4q9oUmW1yo/edit?usp=sharing"",""ลำปาง!L545"")"),0)</f>
        <v>0</v>
      </c>
      <c r="M650" s="520"/>
      <c r="N650" s="537">
        <f ca="1">IFERROR(__xludf.DUMMYFUNCTION("IMPORTRANGE(""https://docs.google.com/spreadsheets/d/11923uPwbBZFjjGgGUA6NLw09EwE0CqkOc4q9oUmW1yo/edit?usp=sharing"",""ลำปาง!M545"")"),0)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IFERROR(__xludf.DUMMYFUNCTION("IMPORTRANGE(""https://docs.google.com/spreadsheets/d/11923uPwbBZFjjGgGUA6NLw09EwE0CqkOc4q9oUmW1yo/edit?usp=sharing"",""ลำปาง!I546"")"),0)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IFERROR(__xludf.DUMMYFUNCTION("IMPORTRANGE(""https://docs.google.com/spreadsheets/d/11923uPwbBZFjjGgGUA6NLw09EwE0CqkOc4q9oUmW1yo/edit?usp=sharing"",""ลำปาง!L546"")"),0)</f>
        <v>0</v>
      </c>
      <c r="M651" s="520"/>
      <c r="N651" s="537">
        <f ca="1">IFERROR(__xludf.DUMMYFUNCTION("IMPORTRANGE(""https://docs.google.com/spreadsheets/d/11923uPwbBZFjjGgGUA6NLw09EwE0CqkOc4q9oUmW1yo/edit?usp=sharing"",""ลำปาง!M546"")"),0)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IFERROR(__xludf.DUMMYFUNCTION("IMPORTRANGE(""https://docs.google.com/spreadsheets/d/11923uPwbBZFjjGgGUA6NLw09EwE0CqkOc4q9oUmW1yo/edit?usp=sharing"",""ลำปาง!J547"")"),0)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IFERROR(__xludf.DUMMYFUNCTION("IMPORTRANGE(""https://docs.google.com/spreadsheets/d/11923uPwbBZFjjGgGUA6NLw09EwE0CqkOc4q9oUmW1yo/edit?usp=sharing"",""ลำปาง!J548"")"),0)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IFERROR(__xludf.DUMMYFUNCTION("IMPORTRANGE(""https://docs.google.com/spreadsheets/d/11923uPwbBZFjjGgGUA6NLw09EwE0CqkOc4q9oUmW1yo/edit?usp=sharing"",""ลำปาง!J550"")"),0)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IFERROR(__xludf.DUMMYFUNCTION("IMPORTRANGE(""https://docs.google.com/spreadsheets/d/11923uPwbBZFjjGgGUA6NLw09EwE0CqkOc4q9oUmW1yo/edit?usp=sharing"",""ลำปาง!J551"")"),0)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IFERROR(__xludf.DUMMYFUNCTION("IMPORTRANGE(""https://docs.google.com/spreadsheets/d/11923uPwbBZFjjGgGUA6NLw09EwE0CqkOc4q9oUmW1yo/edit?usp=sharing"",""ลำปาง!J552"")"),0)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IFERROR(__xludf.DUMMYFUNCTION("IMPORTRANGE(""https://docs.google.com/spreadsheets/d/11923uPwbBZFjjGgGUA6NLw09EwE0CqkOc4q9oUmW1yo/edit?usp=sharing"",""ลำปาง!J553"")"),0)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IFERROR(__xludf.DUMMYFUNCTION("IMPORTRANGE(""https://docs.google.com/spreadsheets/d/11923uPwbBZFjjGgGUA6NLw09EwE0CqkOc4q9oUmW1yo/edit?usp=sharing"",""ลำปาง!J554"")"),0)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IFERROR(__xludf.DUMMYFUNCTION("IMPORTRANGE(""https://docs.google.com/spreadsheets/d/11923uPwbBZFjjGgGUA6NLw09EwE0CqkOc4q9oUmW1yo/edit?usp=sharing"",""ลำปาง!J555"")"),0)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IFERROR(__xludf.DUMMYFUNCTION("IMPORTRANGE(""https://docs.google.com/spreadsheets/d/11923uPwbBZFjjGgGUA6NLw09EwE0CqkOc4q9oUmW1yo/edit?usp=sharing"",""ลำปาง!J556"")"),0)</f>
        <v>0</v>
      </c>
      <c r="K661" s="536"/>
      <c r="L661" s="521">
        <f ca="1">IFERROR(__xludf.DUMMYFUNCTION("IMPORTRANGE(""https://docs.google.com/spreadsheets/d/11923uPwbBZFjjGgGUA6NLw09EwE0CqkOc4q9oUmW1yo/edit?usp=sharing"",""ลำปาง!L556"")"),0)</f>
        <v>0</v>
      </c>
      <c r="M661" s="520"/>
      <c r="N661" s="537">
        <f ca="1">IFERROR(__xludf.DUMMYFUNCTION("IMPORTRANGE(""https://docs.google.com/spreadsheets/d/11923uPwbBZFjjGgGUA6NLw09EwE0CqkOc4q9oUmW1yo/edit?usp=sharing"",""ลำปาง!M556"")"),0)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IFERROR(__xludf.DUMMYFUNCTION("IMPORTRANGE(""https://docs.google.com/spreadsheets/d/11923uPwbBZFjjGgGUA6NLw09EwE0CqkOc4q9oUmW1yo/edit?usp=sharing"",""ลำปาง!J557"")"),0)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IFERROR(__xludf.DUMMYFUNCTION("IMPORTRANGE(""https://docs.google.com/spreadsheets/d/11923uPwbBZFjjGgGUA6NLw09EwE0CqkOc4q9oUmW1yo/edit?usp=sharing"",""ลำปาง!I558"")"),0)</f>
        <v>0</v>
      </c>
      <c r="J663" s="535">
        <f ca="1">IFERROR(__xludf.DUMMYFUNCTION("IMPORTRANGE(""https://docs.google.com/spreadsheets/d/11923uPwbBZFjjGgGUA6NLw09EwE0CqkOc4q9oUmW1yo/edit?usp=sharing"",""ลำปาง!J558"")"),0)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IFERROR(__xludf.DUMMYFUNCTION("IMPORTRANGE(""https://docs.google.com/spreadsheets/d/11923uPwbBZFjjGgGUA6NLw09EwE0CqkOc4q9oUmW1yo/edit?usp=sharing"",""ลำปาง!I560"")"),0)</f>
        <v>0</v>
      </c>
      <c r="J665" s="535">
        <f ca="1">IFERROR(__xludf.DUMMYFUNCTION("IMPORTRANGE(""https://docs.google.com/spreadsheets/d/11923uPwbBZFjjGgGUA6NLw09EwE0CqkOc4q9oUmW1yo/edit?usp=sharing"",""ลำปาง!J560"")"),0)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IFERROR(__xludf.DUMMYFUNCTION("IMPORTRANGE(""https://docs.google.com/spreadsheets/d/11923uPwbBZFjjGgGUA6NLw09EwE0CqkOc4q9oUmW1yo/edit?usp=sharing"",""ลำปาง!L560"")"),0)</f>
        <v>0</v>
      </c>
      <c r="M665" s="520"/>
      <c r="N665" s="537">
        <f ca="1">IFERROR(__xludf.DUMMYFUNCTION("IMPORTRANGE(""https://docs.google.com/spreadsheets/d/11923uPwbBZFjjGgGUA6NLw09EwE0CqkOc4q9oUmW1yo/edit?usp=sharing"",""ลำปาง!M560"")"),0)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IFERROR(__xludf.DUMMYFUNCTION("IMPORTRANGE(""https://docs.google.com/spreadsheets/d/11923uPwbBZFjjGgGUA6NLw09EwE0CqkOc4q9oUmW1yo/edit?usp=sharing"",""ลำปาง!J561"")"),0)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IFERROR(__xludf.DUMMYFUNCTION("IMPORTRANGE(""https://docs.google.com/spreadsheets/d/11923uPwbBZFjjGgGUA6NLw09EwE0CqkOc4q9oUmW1yo/edit?usp=sharing"",""ลำปาง!J562"")"),0)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IFERROR(__xludf.DUMMYFUNCTION("IMPORTRANGE(""https://docs.google.com/spreadsheets/d/11923uPwbBZFjjGgGUA6NLw09EwE0CqkOc4q9oUmW1yo/edit?usp=sharing"",""ลำปาง!I563"")"),0)</f>
        <v>0</v>
      </c>
      <c r="J668" s="535">
        <f ca="1">IFERROR(__xludf.DUMMYFUNCTION("IMPORTRANGE(""https://docs.google.com/spreadsheets/d/11923uPwbBZFjjGgGUA6NLw09EwE0CqkOc4q9oUmW1yo/edit?usp=sharing"",""ลำปาง!J563"")"),0)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IFERROR(__xludf.DUMMYFUNCTION("IMPORTRANGE(""https://docs.google.com/spreadsheets/d/11923uPwbBZFjjGgGUA6NLw09EwE0CqkOc4q9oUmW1yo/edit?usp=sharing"",""ลำปาง!L563"")"),0)</f>
        <v>0</v>
      </c>
      <c r="M668" s="520"/>
      <c r="N668" s="537">
        <f ca="1">IFERROR(__xludf.DUMMYFUNCTION("IMPORTRANGE(""https://docs.google.com/spreadsheets/d/11923uPwbBZFjjGgGUA6NLw09EwE0CqkOc4q9oUmW1yo/edit?usp=sharing"",""ลำปาง!M563"")"),0)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IFERROR(__xludf.DUMMYFUNCTION("IMPORTRANGE(""https://docs.google.com/spreadsheets/d/11923uPwbBZFjjGgGUA6NLw09EwE0CqkOc4q9oUmW1yo/edit?usp=sharing"",""ลำปาง!J564"")"),0)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IFERROR(__xludf.DUMMYFUNCTION("IMPORTRANGE(""https://docs.google.com/spreadsheets/d/11923uPwbBZFjjGgGUA6NLw09EwE0CqkOc4q9oUmW1yo/edit?usp=sharing"",""ลำปาง!J565"")"),0)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IFERROR(__xludf.DUMMYFUNCTION("IMPORTRANGE(""https://docs.google.com/spreadsheets/d/11923uPwbBZFjjGgGUA6NLw09EwE0CqkOc4q9oUmW1yo/edit?usp=sharing"",""ลำปาง!I566"")"),0)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IFERROR(__xludf.DUMMYFUNCTION("IMPORTRANGE(""https://docs.google.com/spreadsheets/d/11923uPwbBZFjjGgGUA6NLw09EwE0CqkOc4q9oUmW1yo/edit?usp=sharing"",""ลำปาง!L566"")"),0)</f>
        <v>0</v>
      </c>
      <c r="M671" s="520"/>
      <c r="N671" s="537">
        <f ca="1">IFERROR(__xludf.DUMMYFUNCTION("IMPORTRANGE(""https://docs.google.com/spreadsheets/d/11923uPwbBZFjjGgGUA6NLw09EwE0CqkOc4q9oUmW1yo/edit?usp=sharing"",""ลำปาง!M566"")"),0)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IFERROR(__xludf.DUMMYFUNCTION("IMPORTRANGE(""https://docs.google.com/spreadsheets/d/11923uPwbBZFjjGgGUA6NLw09EwE0CqkOc4q9oUmW1yo/edit?usp=sharing"",""ลำปาง!J567"")"),0)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IFERROR(__xludf.DUMMYFUNCTION("IMPORTRANGE(""https://docs.google.com/spreadsheets/d/11923uPwbBZFjjGgGUA6NLw09EwE0CqkOc4q9oUmW1yo/edit?usp=sharing"",""ลำปาง!J568"")"),0)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IFERROR(__xludf.DUMMYFUNCTION("IMPORTRANGE(""https://docs.google.com/spreadsheets/d/11923uPwbBZFjjGgGUA6NLw09EwE0CqkOc4q9oUmW1yo/edit?usp=sharing"",""ลำปาง!J569"")"),0)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IFERROR(__xludf.DUMMYFUNCTION("IMPORTRANGE(""https://docs.google.com/spreadsheets/d/11923uPwbBZFjjGgGUA6NLw09EwE0CqkOc4q9oUmW1yo/edit?usp=sharing"",""ลำปาง!J570"")"),0)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IFERROR(__xludf.DUMMYFUNCTION("IMPORTRANGE(""https://docs.google.com/spreadsheets/d/11923uPwbBZFjjGgGUA6NLw09EwE0CqkOc4q9oUmW1yo/edit?usp=sharing"",""ลำปาง!J571"")"),0)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IFERROR(__xludf.DUMMYFUNCTION("IMPORTRANGE(""https://docs.google.com/spreadsheets/d/11923uPwbBZFjjGgGUA6NLw09EwE0CqkOc4q9oUmW1yo/edit?usp=sharing"",""ลำปาง!J572"")"),0)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K615" sqref="K61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8554687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286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3421770</v>
      </c>
      <c r="N8" s="23">
        <f t="shared" ca="1" si="0"/>
        <v>3758145.81</v>
      </c>
      <c r="O8" s="22">
        <f t="shared" ref="O8:O16" ca="1" si="1">IF(L8&gt;0,N8*100/L8,0)</f>
        <v>56.771675235714916</v>
      </c>
      <c r="P8" s="22">
        <f t="shared" ref="P8:P16" ca="1" si="2">IF(M8&gt;0,N8*100/M8,0)</f>
        <v>109.83046230459675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3421770</v>
      </c>
      <c r="N10" s="30">
        <f t="shared" ca="1" si="4"/>
        <v>3758145.81</v>
      </c>
      <c r="O10" s="29">
        <f t="shared" ca="1" si="1"/>
        <v>56.771675235714916</v>
      </c>
      <c r="P10" s="29">
        <f t="shared" ca="1" si="2"/>
        <v>109.83046230459675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3172370</v>
      </c>
      <c r="N12" s="39">
        <f t="shared" ca="1" si="6"/>
        <v>3508745.81</v>
      </c>
      <c r="O12" s="39">
        <f t="shared" ca="1" si="1"/>
        <v>55.079282237803071</v>
      </c>
      <c r="P12" s="39">
        <f t="shared" ca="1" si="2"/>
        <v>110.60329690420727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966620</v>
      </c>
      <c r="O14" s="39">
        <f t="shared" ca="1" si="1"/>
        <v>23.367189190299893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3421770</v>
      </c>
      <c r="N18" s="23">
        <f t="shared" ca="1" si="11"/>
        <v>2791525.81</v>
      </c>
      <c r="O18" s="22">
        <f t="shared" ref="O18:O20" ca="1" si="12">IF(L18&gt;0,N18*100/L18,0)</f>
        <v>66.345714900256567</v>
      </c>
      <c r="P18" s="22">
        <f t="shared" ref="P18:P26" ca="1" si="13">IF(M18&gt;0,N18*100/M18,0)</f>
        <v>81.581339774444217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3421770</v>
      </c>
      <c r="N20" s="30">
        <f t="shared" ca="1" si="15"/>
        <v>2791525.81</v>
      </c>
      <c r="O20" s="29">
        <f t="shared" ca="1" si="12"/>
        <v>66.345714900256567</v>
      </c>
      <c r="P20" s="29">
        <f t="shared" ca="1" si="13"/>
        <v>81.581339774444217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3172370</v>
      </c>
      <c r="N22" s="39">
        <f t="shared" ca="1" si="18"/>
        <v>2542125.81</v>
      </c>
      <c r="O22" s="39">
        <f t="shared" ca="1" si="17"/>
        <v>64.225181492845763</v>
      </c>
      <c r="P22" s="39">
        <f t="shared" ca="1" si="13"/>
        <v>80.133332807963768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966620</v>
      </c>
      <c r="O28" s="22">
        <f t="shared" ref="O28:O30" ca="1" si="24">IF(L28&gt;0,N28*100/L28,0)</f>
        <v>40.071967200202302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966620</v>
      </c>
      <c r="O30" s="29">
        <f t="shared" ca="1" si="24"/>
        <v>40.071967200202302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966620</v>
      </c>
      <c r="O32" s="39">
        <f t="shared" ca="1" si="29"/>
        <v>40.071967200202302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966620</v>
      </c>
      <c r="O34" s="39">
        <f t="shared" ca="1" si="29"/>
        <v>40.071967200202302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3421770</v>
      </c>
      <c r="N37" s="55">
        <f t="shared" ca="1" si="33"/>
        <v>2791525.81</v>
      </c>
      <c r="O37" s="56">
        <f t="shared" ca="1" si="29"/>
        <v>66.345714900256567</v>
      </c>
      <c r="P37" s="56">
        <f t="shared" ca="1" si="25"/>
        <v>81.581339774444217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501996.79999999999</v>
      </c>
      <c r="O41" s="78">
        <f t="shared" ref="O41:O43" ca="1" si="35">IF(L41&gt;0,N41*100/L41,0)</f>
        <v>66.165388163964678</v>
      </c>
      <c r="P41" s="78">
        <f t="shared" ref="P41:P43" ca="1" si="36">IF(M41&gt;0,N41*100/M41,0)</f>
        <v>88.224393673110725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501996.79999999999</v>
      </c>
      <c r="O43" s="78">
        <f t="shared" ca="1" si="35"/>
        <v>66.165388163964678</v>
      </c>
      <c r="P43" s="78">
        <f t="shared" ca="1" si="36"/>
        <v>88.224393673110725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IFERROR(__xludf.DUMMYFUNCTION("IMPORTRANGE(""https://docs.google.com/spreadsheets/d/1Yj_ptqi66GCucihVvJfMjLAmec39IyEx_6qawtMGysU/edit?usp=sharing"",""สบก!R33"")"),501996.8)</f>
        <v>501996.79999999999</v>
      </c>
      <c r="O45" s="39">
        <f ca="1">IF(L45&gt;0,N45*100/L45,0)</f>
        <v>66.165388163964678</v>
      </c>
      <c r="P45" s="39">
        <f ca="1">IF(M45&gt;0,N45*100/M45,0)</f>
        <v>88.224393673110725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397581.25</v>
      </c>
      <c r="O53" s="120">
        <f t="shared" ref="O53:O55" ca="1" si="40">IF(L53&gt;0,N53*100/L53,0)</f>
        <v>66.263541666666669</v>
      </c>
      <c r="P53" s="120">
        <f t="shared" ref="P53:P55" ca="1" si="41">IF(M53&gt;0,N53*100/M53,0)</f>
        <v>81.798426087851041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397581.25</v>
      </c>
      <c r="O55" s="120">
        <f t="shared" ca="1" si="40"/>
        <v>66.263541666666669</v>
      </c>
      <c r="P55" s="120">
        <f t="shared" ca="1" si="41"/>
        <v>81.798426087851041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IFERROR(__xludf.DUMMYFUNCTION("IMPORTRANGE(""https://docs.google.com/spreadsheets/d/1Yj_ptqi66GCucihVvJfMjLAmec39IyEx_6qawtMGysU/edit?usp=sharing"",""สบก!AA33"")"),397581.25)</f>
        <v>397581.25</v>
      </c>
      <c r="O57" s="39">
        <f ca="1">IF(L57&gt;0,N57*100/L57,0)</f>
        <v>66.263541666666669</v>
      </c>
      <c r="P57" s="39">
        <f ca="1">IF(M57&gt;0,N57*100/M57,0)</f>
        <v>81.798426087851041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480720</v>
      </c>
      <c r="N66" s="152">
        <f t="shared" ca="1" si="45"/>
        <v>454288</v>
      </c>
      <c r="O66" s="151">
        <f t="shared" ref="O66:O68" ca="1" si="46">IF(L66&gt;0,N66*100/L66,0)</f>
        <v>76.815691579303348</v>
      </c>
      <c r="P66" s="151">
        <f t="shared" ref="P66:P68" ca="1" si="47">IF(M66&gt;0,N66*100/M66,0)</f>
        <v>94.501580961890497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480720</v>
      </c>
      <c r="N68" s="88">
        <f t="shared" ca="1" si="49"/>
        <v>454288</v>
      </c>
      <c r="O68" s="156">
        <f t="shared" ca="1" si="46"/>
        <v>76.815691579303348</v>
      </c>
      <c r="P68" s="156">
        <f t="shared" ca="1" si="47"/>
        <v>94.501580961890497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IFERROR(__xludf.DUMMYFUNCTION("IMPORTRANGE(""https://docs.google.com/spreadsheets/d/1Yj_ptqi66GCucihVvJfMjLAmec39IyEx_6qawtMGysU/edit?usp=sharing"",""สบก!AI33"")"),480720)</f>
        <v>480720</v>
      </c>
      <c r="N70" s="168">
        <f ca="1">IFERROR(__xludf.DUMMYFUNCTION("IMPORTRANGE(""https://docs.google.com/spreadsheets/d/1Yj_ptqi66GCucihVvJfMjLAmec39IyEx_6qawtMGysU/edit?usp=sharing"",""สบก!AJ33"")"),454288)</f>
        <v>454288</v>
      </c>
      <c r="O70" s="168">
        <f ca="1">IF(L70&gt;0,N70*100/L70,0)</f>
        <v>76.815691579303348</v>
      </c>
      <c r="P70" s="168">
        <f ca="1">IF(M70&gt;0,N70*100/M70,0)</f>
        <v>94.501580961890497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IFERROR(__xludf.DUMMYFUNCTION("IMPORTRANGE(""https://docs.google.com/spreadsheets/d/11923uPwbBZFjjGgGUA6NLw09EwE0CqkOc4q9oUmW1yo/edit?usp=sharing"",""ลำพูน!I28"")"),35)</f>
        <v>35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IFERROR(__xludf.DUMMYFUNCTION("IMPORTRANGE(""https://docs.google.com/spreadsheets/d/11923uPwbBZFjjGgGUA6NLw09EwE0CqkOc4q9oUmW1yo/edit?usp=sharing"",""ลำพูน!J50"")"),0)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57380</v>
      </c>
      <c r="O118" s="151">
        <f t="shared" ref="O118:O120" ca="1" si="59">IF(L118&gt;0,N118*100/L118,0)</f>
        <v>69.602134885977677</v>
      </c>
      <c r="P118" s="151">
        <f t="shared" ref="P118:P120" ca="1" si="60">IF(M118&gt;0,N118*100/M118,0)</f>
        <v>69.602134885977677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57380</v>
      </c>
      <c r="O120" s="156">
        <f t="shared" ca="1" si="59"/>
        <v>69.602134885977677</v>
      </c>
      <c r="P120" s="156">
        <f t="shared" ca="1" si="60"/>
        <v>69.602134885977677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IFERROR(__xludf.DUMMYFUNCTION("IMPORTRANGE(""https://docs.google.com/spreadsheets/d/1Yj_ptqi66GCucihVvJfMjLAmec39IyEx_6qawtMGysU/edit?usp=sharing"",""สบก!BB33"")"),57380)</f>
        <v>57380</v>
      </c>
      <c r="O122" s="168">
        <f ca="1">IF(L122&gt;0,N122*100/L122,0)</f>
        <v>69.602134885977677</v>
      </c>
      <c r="P122" s="168">
        <f ca="1">IF(M122&gt;0,N122*100/M122,0)</f>
        <v>69.602134885977677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287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IFERROR(__xludf.DUMMYFUNCTION("IMPORTRANGE(""https://docs.google.com/spreadsheets/d/11923uPwbBZFjjGgGUA6NLw09EwE0CqkOc4q9oUmW1yo/edit?usp=sharing"",""ลำพูน!J65"")"),0)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IFERROR(__xludf.DUMMYFUNCTION("IMPORTRANGE(""https://docs.google.com/spreadsheets/d/11923uPwbBZFjjGgGUA6NLw09EwE0CqkOc4q9oUmW1yo/edit?usp=sharing"",""ลำพูน!I68"")"),150)</f>
        <v>150</v>
      </c>
      <c r="J138" s="266">
        <f ca="1">IFERROR(__xludf.DUMMYFUNCTION("IMPORTRANGE(""https://docs.google.com/spreadsheets/d/11923uPwbBZFjjGgGUA6NLw09EwE0CqkOc4q9oUmW1yo/edit?usp=sharing"",""ลำพูน!J68"")"),150)</f>
        <v>150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1177025</v>
      </c>
      <c r="N140" s="152">
        <f t="shared" ca="1" si="64"/>
        <v>922624.76</v>
      </c>
      <c r="O140" s="151">
        <f t="shared" ref="O140:O142" ca="1" si="65">IF(L140&gt;0,N140*100/L140,0)</f>
        <v>68.19607953285535</v>
      </c>
      <c r="P140" s="151">
        <f t="shared" ref="P140:P142" ca="1" si="66">IF(M140&gt;0,N140*100/M140,0)</f>
        <v>78.386165119687348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1177025</v>
      </c>
      <c r="N142" s="88">
        <f t="shared" ca="1" si="68"/>
        <v>922624.76</v>
      </c>
      <c r="O142" s="156">
        <f t="shared" ca="1" si="65"/>
        <v>68.19607953285535</v>
      </c>
      <c r="P142" s="156">
        <f t="shared" ca="1" si="66"/>
        <v>78.386165119687348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IFERROR(__xludf.DUMMYFUNCTION("IMPORTRANGE(""https://docs.google.com/spreadsheets/d/1Yj_ptqi66GCucihVvJfMjLAmec39IyEx_6qawtMGysU/edit?usp=sharing"",""สบก!BJ33"")"),939025)</f>
        <v>939025</v>
      </c>
      <c r="N144" s="168">
        <f ca="1">IFERROR(__xludf.DUMMYFUNCTION("IMPORTRANGE(""https://docs.google.com/spreadsheets/d/1Yj_ptqi66GCucihVvJfMjLAmec39IyEx_6qawtMGysU/edit?usp=sharing"",""สบก!BK33"")"),684624.76)</f>
        <v>684624.76</v>
      </c>
      <c r="O144" s="168">
        <f ca="1">IF(L144&gt;0,N144*100/L144,0)</f>
        <v>61.406831105928781</v>
      </c>
      <c r="P144" s="168">
        <f ca="1">IF(M144&gt;0,N144*100/M144,0)</f>
        <v>72.908043981789618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IFERROR(__xludf.DUMMYFUNCTION("IMPORTRANGE(""https://docs.google.com/spreadsheets/d/11923uPwbBZFjjGgGUA6NLw09EwE0CqkOc4q9oUmW1yo/edit?usp=sharing"",""ลำพูน!I74"")"),4)</f>
        <v>4</v>
      </c>
      <c r="J149" s="274">
        <f ca="1">IFERROR(__xludf.DUMMYFUNCTION("IMPORTRANGE(""https://docs.google.com/spreadsheets/d/11923uPwbBZFjjGgGUA6NLw09EwE0CqkOc4q9oUmW1yo/edit?usp=sharing"",""ลำพูน!J74"")"),2)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IFERROR(__xludf.DUMMYFUNCTION("IMPORTRANGE(""https://docs.google.com/spreadsheets/d/11923uPwbBZFjjGgGUA6NLw09EwE0CqkOc4q9oUmW1yo/edit?usp=sharing"",""ลำพูน!J84"")"),119)</f>
        <v>119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IFERROR(__xludf.DUMMYFUNCTION("IMPORTRANGE(""https://docs.google.com/spreadsheets/d/11923uPwbBZFjjGgGUA6NLw09EwE0CqkOc4q9oUmW1yo/edit?usp=sharing"",""ลำพูน!J85"")"),119)</f>
        <v>119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IFERROR(__xludf.DUMMYFUNCTION("IMPORTRANGE(""https://docs.google.com/spreadsheets/d/11923uPwbBZFjjGgGUA6NLw09EwE0CqkOc4q9oUmW1yo/edit?usp=sharing"",""ลำพูน!I89"")"),2)</f>
        <v>2</v>
      </c>
      <c r="J164" s="283">
        <f ca="1">IFERROR(__xludf.DUMMYFUNCTION("IMPORTRANGE(""https://docs.google.com/spreadsheets/d/11923uPwbBZFjjGgGUA6NLw09EwE0CqkOc4q9oUmW1yo/edit?usp=sharing"",""ลำพูน!J89"")"),2)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IFERROR(__xludf.DUMMYFUNCTION("IMPORTRANGE(""https://docs.google.com/spreadsheets/d/11923uPwbBZFjjGgGUA6NLw09EwE0CqkOc4q9oUmW1yo/edit?usp=sharing"",""ลำพูน!I101"")"),0)</f>
        <v>0</v>
      </c>
      <c r="J176" s="283">
        <f ca="1">IFERROR(__xludf.DUMMYFUNCTION("IMPORTRANGE(""https://docs.google.com/spreadsheets/d/11923uPwbBZFjjGgGUA6NLw09EwE0CqkOc4q9oUmW1yo/edit?usp=sharing"",""ลำพูน!J101"")"),0)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IFERROR(__xludf.DUMMYFUNCTION("IMPORTRANGE(""https://docs.google.com/spreadsheets/d/11923uPwbBZFjjGgGUA6NLw09EwE0CqkOc4q9oUmW1yo/edit?usp=sharing"",""ลำพูน!J113"")"),0)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IFERROR(__xludf.DUMMYFUNCTION("IMPORTRANGE(""https://docs.google.com/spreadsheets/d/11923uPwbBZFjjGgGUA6NLw09EwE0CqkOc4q9oUmW1yo/edit?usp=sharing"",""ลำพูน!I114"")"),100000)</f>
        <v>100000</v>
      </c>
      <c r="J189" s="283">
        <f ca="1">IFERROR(__xludf.DUMMYFUNCTION("IMPORTRANGE(""https://docs.google.com/spreadsheets/d/11923uPwbBZFjjGgGUA6NLw09EwE0CqkOc4q9oUmW1yo/edit?usp=sharing"",""ลำพูน!J114"")"),0)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IFERROR(__xludf.DUMMYFUNCTION("IMPORTRANGE(""https://docs.google.com/spreadsheets/d/11923uPwbBZFjjGgGUA6NLw09EwE0CqkOc4q9oUmW1yo/edit?usp=sharing"",""ลำพูน!J128"")"),0)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IFERROR(__xludf.DUMMYFUNCTION("IMPORTRANGE(""https://docs.google.com/spreadsheets/d/11923uPwbBZFjjGgGUA6NLw09EwE0CqkOc4q9oUmW1yo/edit?usp=sharing"",""ลำพูน!I129"")"),150)</f>
        <v>150</v>
      </c>
      <c r="J204" s="283">
        <f ca="1">IFERROR(__xludf.DUMMYFUNCTION("IMPORTRANGE(""https://docs.google.com/spreadsheets/d/11923uPwbBZFjjGgGUA6NLw09EwE0CqkOc4q9oUmW1yo/edit?usp=sharing"",""ลำพูน!J129"")"),150)</f>
        <v>150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IFERROR(__xludf.DUMMYFUNCTION("IMPORTRANGE(""https://docs.google.com/spreadsheets/d/11923uPwbBZFjjGgGUA6NLw09EwE0CqkOc4q9oUmW1yo/edit?usp=sharing"",""ลำพูน!J143"")"),0)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IFERROR(__xludf.DUMMYFUNCTION("IMPORTRANGE(""https://docs.google.com/spreadsheets/d/11923uPwbBZFjjGgGUA6NLw09EwE0CqkOc4q9oUmW1yo/edit?usp=sharing"",""ลำพูน!I144"")"),15)</f>
        <v>15</v>
      </c>
      <c r="J219" s="266">
        <f ca="1">IFERROR(__xludf.DUMMYFUNCTION("IMPORTRANGE(""https://docs.google.com/spreadsheets/d/11923uPwbBZFjjGgGUA6NLw09EwE0CqkOc4q9oUmW1yo/edit?usp=sharing"",""ลำพูน!J144"")"),15)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IFERROR(__xludf.DUMMYFUNCTION("IMPORTRANGE(""https://docs.google.com/spreadsheets/d/11923uPwbBZFjjGgGUA6NLw09EwE0CqkOc4q9oUmW1yo/edit?usp=sharing"",""ลำพูน!I149"")"),15)</f>
        <v>15</v>
      </c>
      <c r="J229" s="266">
        <f ca="1">IFERROR(__xludf.DUMMYFUNCTION("IMPORTRANGE(""https://docs.google.com/spreadsheets/d/11923uPwbBZFjjGgGUA6NLw09EwE0CqkOc4q9oUmW1yo/edit?usp=sharing"",""ลำพูน!J149"")"),15)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IFERROR(__xludf.DUMMYFUNCTION("IMPORTRANGE(""https://docs.google.com/spreadsheets/d/11923uPwbBZFjjGgGUA6NLw09EwE0CqkOc4q9oUmW1yo/edit?usp=sharing"",""ลำพูน!J157"")"),0)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IFERROR(__xludf.DUMMYFUNCTION("IMPORTRANGE(""https://docs.google.com/spreadsheets/d/11923uPwbBZFjjGgGUA6NLw09EwE0CqkOc4q9oUmW1yo/edit?usp=sharing"",""ลำพูน!I158"")"),0)</f>
        <v>0</v>
      </c>
      <c r="J238" s="266">
        <f ca="1">IFERROR(__xludf.DUMMYFUNCTION("IMPORTRANGE(""https://docs.google.com/spreadsheets/d/11923uPwbBZFjjGgGUA6NLw09EwE0CqkOc4q9oUmW1yo/edit?usp=sharing"",""ลำพูน!J158"")"),0)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IFERROR(__xludf.DUMMYFUNCTION("IMPORTRANGE(""https://docs.google.com/spreadsheets/d/11923uPwbBZFjjGgGUA6NLw09EwE0CqkOc4q9oUmW1yo/edit?usp=sharing"",""ลำพูน!J166"")"),0)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IFERROR(__xludf.DUMMYFUNCTION("IMPORTRANGE(""https://docs.google.com/spreadsheets/d/11923uPwbBZFjjGgGUA6NLw09EwE0CqkOc4q9oUmW1yo/edit?usp=sharing"",""ลำพูน!I169"")"),0)</f>
        <v>0</v>
      </c>
      <c r="J249" s="315">
        <f ca="1">IFERROR(__xludf.DUMMYFUNCTION("IMPORTRANGE(""https://docs.google.com/spreadsheets/d/11923uPwbBZFjjGgGUA6NLw09EwE0CqkOc4q9oUmW1yo/edit?usp=sharing"",""ลำพูน!J169"")"),0)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IFERROR(__xludf.DUMMYFUNCTION("IMPORTRANGE(""https://docs.google.com/spreadsheets/d/11923uPwbBZFjjGgGUA6NLw09EwE0CqkOc4q9oUmW1yo/edit?usp=sharing"",""ลำพูน!J184"")"),0)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IFERROR(__xludf.DUMMYFUNCTION("IMPORTRANGE(""https://docs.google.com/spreadsheets/d/11923uPwbBZFjjGgGUA6NLw09EwE0CqkOc4q9oUmW1yo/edit?usp=sharing"",""ลำพูน!I185"")"),15)</f>
        <v>15</v>
      </c>
      <c r="J270" s="315">
        <f ca="1">IFERROR(__xludf.DUMMYFUNCTION("IMPORTRANGE(""https://docs.google.com/spreadsheets/d/11923uPwbBZFjjGgGUA6NLw09EwE0CqkOc4q9oUmW1yo/edit?usp=sharing"",""ลำพูน!J185"")"),15)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28115</v>
      </c>
      <c r="O271" s="151">
        <f t="shared" ref="O271:O273" ca="1" si="84">IF(L271&gt;0,N271*100/L271,0)</f>
        <v>50.93297101449275</v>
      </c>
      <c r="P271" s="151">
        <f t="shared" ref="P271:P273" ca="1" si="85">IF(M271&gt;0,N271*100/M271,0)</f>
        <v>87.178294573643413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28115</v>
      </c>
      <c r="O273" s="156">
        <f t="shared" ca="1" si="84"/>
        <v>50.93297101449275</v>
      </c>
      <c r="P273" s="156">
        <f t="shared" ca="1" si="85"/>
        <v>87.178294573643413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IFERROR(__xludf.DUMMYFUNCTION("IMPORTRANGE(""https://docs.google.com/spreadsheets/d/1Yj_ptqi66GCucihVvJfMjLAmec39IyEx_6qawtMGysU/edit?usp=sharing"",""สบก!CL33"")"),28115)</f>
        <v>28115</v>
      </c>
      <c r="O275" s="168">
        <f ca="1">IF(L275&gt;0,N275*100/L275,0)</f>
        <v>50.93297101449275</v>
      </c>
      <c r="P275" s="168">
        <f ca="1">IF(M275&gt;0,N275*100/M275,0)</f>
        <v>87.178294573643413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IFERROR(__xludf.DUMMYFUNCTION("IMPORTRANGE(""https://docs.google.com/spreadsheets/d/11923uPwbBZFjjGgGUA6NLw09EwE0CqkOc4q9oUmW1yo/edit?usp=sharing"",""ลำพูน!I199"")"),0)</f>
        <v>0</v>
      </c>
      <c r="J289" s="315">
        <f ca="1">IFERROR(__xludf.DUMMYFUNCTION("IMPORTRANGE(""https://docs.google.com/spreadsheets/d/11923uPwbBZFjjGgGUA6NLw09EwE0CqkOc4q9oUmW1yo/edit?usp=sharing"",""ลำพูน!J199"")"),0)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IFERROR(__xludf.DUMMYFUNCTION("IMPORTRANGE(""https://docs.google.com/spreadsheets/d/11923uPwbBZFjjGgGUA6NLw09EwE0CqkOc4q9oUmW1yo/edit?usp=sharing"",""ลำพูน!J213"")"),0)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IFERROR(__xludf.DUMMYFUNCTION("IMPORTRANGE(""https://docs.google.com/spreadsheets/d/11923uPwbBZFjjGgGUA6NLw09EwE0CqkOc4q9oUmW1yo/edit?usp=sharing"",""ลำพูน!I214"")"),0)</f>
        <v>0</v>
      </c>
      <c r="J309" s="332">
        <f ca="1">IFERROR(__xludf.DUMMYFUNCTION("IMPORTRANGE(""https://docs.google.com/spreadsheets/d/11923uPwbBZFjjGgGUA6NLw09EwE0CqkOc4q9oUmW1yo/edit?usp=sharing"",""ลำพูน!J214"")"),0)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IFERROR(__xludf.DUMMYFUNCTION("IMPORTRANGE(""https://docs.google.com/spreadsheets/d/11923uPwbBZFjjGgGUA6NLw09EwE0CqkOc4q9oUmW1yo/edit?usp=sharing"",""ลำพูน!J226"")"),0)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IFERROR(__xludf.DUMMYFUNCTION("IMPORTRANGE(""https://docs.google.com/spreadsheets/d/11923uPwbBZFjjGgGUA6NLw09EwE0CqkOc4q9oUmW1yo/edit?usp=sharing"",""ลำพูน!I228"")"),342)</f>
        <v>342</v>
      </c>
      <c r="J328" s="338">
        <f ca="1">IFERROR(__xludf.DUMMYFUNCTION("IMPORTRANGE(""https://docs.google.com/spreadsheets/d/11923uPwbBZFjjGgGUA6NLw09EwE0CqkOc4q9oUmW1yo/edit?usp=sharing"",""ลำพูน!J228"")"),100)</f>
        <v>100</v>
      </c>
      <c r="K328" s="316">
        <f ca="1">IF(I328&gt;0,J328*100/I328,0)</f>
        <v>29.239766081871345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573160</v>
      </c>
      <c r="N329" s="152">
        <f t="shared" ca="1" si="98"/>
        <v>408415</v>
      </c>
      <c r="O329" s="151">
        <f t="shared" ref="O329:O331" ca="1" si="99">IF(L329&gt;0,N329*100/L329,0)</f>
        <v>54.763469119579497</v>
      </c>
      <c r="P329" s="151">
        <f t="shared" ref="P329:P331" ca="1" si="100">IF(M329&gt;0,N329*100/M329,0)</f>
        <v>71.256717147044455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573160</v>
      </c>
      <c r="N331" s="88">
        <f t="shared" ca="1" si="102"/>
        <v>408415</v>
      </c>
      <c r="O331" s="156">
        <f t="shared" ca="1" si="99"/>
        <v>54.763469119579497</v>
      </c>
      <c r="P331" s="156">
        <f t="shared" ca="1" si="100"/>
        <v>71.256717147044455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IFERROR(__xludf.DUMMYFUNCTION("IMPORTRANGE(""https://docs.google.com/spreadsheets/d/1Yj_ptqi66GCucihVvJfMjLAmec39IyEx_6qawtMGysU/edit?usp=sharing"",""สบก!DL33"")"),561760)</f>
        <v>561760</v>
      </c>
      <c r="N333" s="168">
        <f ca="1">IFERROR(__xludf.DUMMYFUNCTION("IMPORTRANGE(""https://docs.google.com/spreadsheets/d/1Yj_ptqi66GCucihVvJfMjLAmec39IyEx_6qawtMGysU/edit?usp=sharing"",""สบก!DM33"")"),397015)</f>
        <v>397015</v>
      </c>
      <c r="O333" s="168">
        <f ca="1">IF(L333&gt;0,N333*100/L333,0)</f>
        <v>54.061248944688039</v>
      </c>
      <c r="P333" s="168">
        <f ca="1">IF(M333&gt;0,N333*100/M333,0)</f>
        <v>70.673419253773858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IFERROR(__xludf.DUMMYFUNCTION("IMPORTRANGE(""https://docs.google.com/spreadsheets/d/11923uPwbBZFjjGgGUA6NLw09EwE0CqkOc4q9oUmW1yo/edit?usp=sharing"",""ลำพูน!J234"")"),118)</f>
        <v>118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IFERROR(__xludf.DUMMYFUNCTION("IMPORTRANGE(""https://docs.google.com/spreadsheets/d/11923uPwbBZFjjGgGUA6NLw09EwE0CqkOc4q9oUmW1yo/edit?usp=sharing"",""ลำพูน!J235"")"),529.46)</f>
        <v>529.46</v>
      </c>
      <c r="K340" s="341">
        <f t="shared" ca="1" si="103"/>
        <v>75.637142857142862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IFERROR(__xludf.DUMMYFUNCTION("IMPORTRANGE(""https://docs.google.com/spreadsheets/d/11923uPwbBZFjjGgGUA6NLw09EwE0CqkOc4q9oUmW1yo/edit?usp=sharing"",""ลำพูน!J236"")"),152)</f>
        <v>152</v>
      </c>
      <c r="K341" s="341">
        <f t="shared" ca="1" si="103"/>
        <v>44.444444444444443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IFERROR(__xludf.DUMMYFUNCTION("IMPORTRANGE(""https://docs.google.com/spreadsheets/d/11923uPwbBZFjjGgGUA6NLw09EwE0CqkOc4q9oUmW1yo/edit?usp=sharing"",""ลำพูน!J237"")"),927.83)</f>
        <v>927.83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1">
        <f t="shared" ca="1" si="103"/>
        <v>29.239766081871345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IFERROR(__xludf.DUMMYFUNCTION("IMPORTRANGE(""https://docs.google.com/spreadsheets/d/11923uPwbBZFjjGgGUA6NLw09EwE0CqkOc4q9oUmW1yo/edit?usp=sharing"",""ลำพูน!J241"")"),663.87)</f>
        <v>663.87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IFERROR(__xludf.DUMMYFUNCTION("IMPORTRANGE(""https://docs.google.com/spreadsheets/d/11923uPwbBZFjjGgGUA6NLw09EwE0CqkOc4q9oUmW1yo/edit?usp=sharing"",""ลำพูน!M242"")"),966620)</f>
        <v>966620</v>
      </c>
      <c r="O347" s="357">
        <f ca="1">+IF(L347&gt;0,N347*100/L347,0)</f>
        <v>40.071967200202302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IFERROR(__xludf.DUMMYFUNCTION("IMPORTRANGE(""https://docs.google.com/spreadsheets/d/11923uPwbBZFjjGgGUA6NLw09EwE0CqkOc4q9oUmW1yo/edit?usp=sharing"",""ลำพูน!M275"")"),274467)</f>
        <v>274467</v>
      </c>
      <c r="O380" s="372">
        <f ca="1">+IF(L380&gt;0,N380*100/L380,0)</f>
        <v>26.685625947964066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IFERROR(__xludf.DUMMYFUNCTION("IMPORTRANGE(""https://docs.google.com/spreadsheets/d/11923uPwbBZFjjGgGUA6NLw09EwE0CqkOc4q9oUmW1yo/edit?usp=sharing"",""ลำพูน!M278"")"),274467)</f>
        <v>274467</v>
      </c>
      <c r="O383" s="165">
        <f t="shared" ca="1" si="109"/>
        <v>26.685625947964066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IFERROR(__xludf.DUMMYFUNCTION("IMPORTRANGE(""https://docs.google.com/spreadsheets/d/11923uPwbBZFjjGgGUA6NLw09EwE0CqkOc4q9oUmW1yo/edit?usp=sharing"",""ลำพูน!M280"")"),274467)</f>
        <v>274467</v>
      </c>
      <c r="O385" s="168">
        <f t="shared" ca="1" si="109"/>
        <v>26.685625947964066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IFERROR(__xludf.DUMMYFUNCTION("IMPORTRANGE(""https://docs.google.com/spreadsheets/d/11923uPwbBZFjjGgGUA6NLw09EwE0CqkOc4q9oUmW1yo/edit?usp=sharing"",""ลำพูน!M281"")"),190300)</f>
        <v>190300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IFERROR(__xludf.DUMMYFUNCTION("IMPORTRANGE(""https://docs.google.com/spreadsheets/d/11923uPwbBZFjjGgGUA6NLw09EwE0CqkOc4q9oUmW1yo/edit?usp=sharing"",""ลำพูน!M283"")"),63467)</f>
        <v>63467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IFERROR(__xludf.DUMMYFUNCTION("IMPORTRANGE(""https://docs.google.com/spreadsheets/d/11923uPwbBZFjjGgGUA6NLw09EwE0CqkOc4q9oUmW1yo/edit?usp=sharing"",""ลำพูน!M284"")"),20700)</f>
        <v>20700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IFERROR(__xludf.DUMMYFUNCTION("IMPORTRANGE(""https://docs.google.com/spreadsheets/d/11923uPwbBZFjjGgGUA6NLw09EwE0CqkOc4q9oUmW1yo/edit?usp=sharing"",""ลำพูน!M296"")"),84405)</f>
        <v>84405</v>
      </c>
      <c r="O401" s="372">
        <f ca="1">+IF(L401&gt;0,N401*100/L401,0)</f>
        <v>44.850948509485093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IFERROR(__xludf.DUMMYFUNCTION("IMPORTRANGE(""https://docs.google.com/spreadsheets/d/11923uPwbBZFjjGgGUA6NLw09EwE0CqkOc4q9oUmW1yo/edit?usp=sharing"",""ลำพูน!J297"")"),20)</f>
        <v>20</v>
      </c>
      <c r="K402" s="371">
        <f t="shared" ca="1" si="111"/>
        <v>36.363636363636367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IFERROR(__xludf.DUMMYFUNCTION("IMPORTRANGE(""https://docs.google.com/spreadsheets/d/11923uPwbBZFjjGgGUA6NLw09EwE0CqkOc4q9oUmW1yo/edit?usp=sharing"",""ลำพูน!M299"")"),84405)</f>
        <v>84405</v>
      </c>
      <c r="O404" s="168">
        <f t="shared" ca="1" si="112"/>
        <v>44.850948509485093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IFERROR(__xludf.DUMMYFUNCTION("IMPORTRANGE(""https://docs.google.com/spreadsheets/d/11923uPwbBZFjjGgGUA6NLw09EwE0CqkOc4q9oUmW1yo/edit?usp=sharing"",""ลำพูน!M301"")"),84405)</f>
        <v>84405</v>
      </c>
      <c r="O406" s="168">
        <f t="shared" ca="1" si="112"/>
        <v>44.850948509485093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IFERROR(__xludf.DUMMYFUNCTION("IMPORTRANGE(""https://docs.google.com/spreadsheets/d/11923uPwbBZFjjGgGUA6NLw09EwE0CqkOc4q9oUmW1yo/edit?usp=sharing"",""ลำพูน!M302"")"),84405)</f>
        <v>84405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IFERROR(__xludf.DUMMYFUNCTION("IMPORTRANGE(""https://docs.google.com/spreadsheets/d/11923uPwbBZFjjGgGUA6NLw09EwE0CqkOc4q9oUmW1yo/edit?usp=sharing"",""ลำพูน!J311"")"),20)</f>
        <v>20</v>
      </c>
      <c r="K416" s="201">
        <f t="shared" ref="K416:K432" ca="1" si="113">IF(I416&gt;0,J416*100/I416,0)</f>
        <v>36.363636363636367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IFERROR(__xludf.DUMMYFUNCTION("IMPORTRANGE(""https://docs.google.com/spreadsheets/d/11923uPwbBZFjjGgGUA6NLw09EwE0CqkOc4q9oUmW1yo/edit?usp=sharing"",""ลำพูน!J325"")"),10)</f>
        <v>10</v>
      </c>
      <c r="K430" s="201">
        <f t="shared" ca="1" si="113"/>
        <v>22.222222222222221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IFERROR(__xludf.DUMMYFUNCTION("IMPORTRANGE(""https://docs.google.com/spreadsheets/d/11923uPwbBZFjjGgGUA6NLw09EwE0CqkOc4q9oUmW1yo/edit?usp=sharing"",""ลำพูน!M330"")"),41220)</f>
        <v>41220</v>
      </c>
      <c r="O435" s="411">
        <f t="shared" ref="O435:O439" ca="1" si="114">+IF(L435&gt;0,N435*100/L435,0)</f>
        <v>34.932203389830505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IFERROR(__xludf.DUMMYFUNCTION("IMPORTRANGE(""https://docs.google.com/spreadsheets/d/11923uPwbBZFjjGgGUA6NLw09EwE0CqkOc4q9oUmW1yo/edit?usp=sharing"",""ลำพูน!M350"")"),175584)</f>
        <v>175584</v>
      </c>
      <c r="O455" s="372">
        <f t="shared" ref="O455:O459" ca="1" si="116">+IF(L455&gt;0,N455*100/L455,0)</f>
        <v>38.815961092074723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IFERROR(__xludf.DUMMYFUNCTION("IMPORTRANGE(""https://docs.google.com/spreadsheets/d/11923uPwbBZFjjGgGUA6NLw09EwE0CqkOc4q9oUmW1yo/edit?usp=sharing"",""ลำพูน!M352"")"),175584)</f>
        <v>175584</v>
      </c>
      <c r="O457" s="168">
        <f t="shared" ca="1" si="116"/>
        <v>38.815961092074723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IFERROR(__xludf.DUMMYFUNCTION("IMPORTRANGE(""https://docs.google.com/spreadsheets/d/11923uPwbBZFjjGgGUA6NLw09EwE0CqkOc4q9oUmW1yo/edit?usp=sharing"",""ลำพูน!M354"")"),175584)</f>
        <v>175584</v>
      </c>
      <c r="O459" s="168">
        <f t="shared" ca="1" si="116"/>
        <v>38.815961092074723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IFERROR(__xludf.DUMMYFUNCTION("IMPORTRANGE(""https://docs.google.com/spreadsheets/d/11923uPwbBZFjjGgGUA6NLw09EwE0CqkOc4q9oUmW1yo/edit?usp=sharing"",""ลำพูน!M357"")"),70839)</f>
        <v>70839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IFERROR(__xludf.DUMMYFUNCTION("IMPORTRANGE(""https://docs.google.com/spreadsheets/d/11923uPwbBZFjjGgGUA6NLw09EwE0CqkOc4q9oUmW1yo/edit?usp=sharing"",""ลำพูน!M358"")"),104745)</f>
        <v>104745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IFERROR(__xludf.DUMMYFUNCTION("IMPORTRANGE(""https://docs.google.com/spreadsheets/d/11923uPwbBZFjjGgGUA6NLw09EwE0CqkOc4q9oUmW1yo/edit?usp=sharing"",""ลำพูน!I359"")"),41345)</f>
        <v>41345</v>
      </c>
      <c r="J464" s="266">
        <f ca="1">IFERROR(__xludf.DUMMYFUNCTION("IMPORTRANGE(""https://docs.google.com/spreadsheets/d/11923uPwbBZFjjGgGUA6NLw09EwE0CqkOc4q9oUmW1yo/edit?usp=sharing"",""ลำพูน!J359"")"),0)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IFERROR(__xludf.DUMMYFUNCTION("IMPORTRANGE(""https://docs.google.com/spreadsheets/d/11923uPwbBZFjjGgGUA6NLw09EwE0CqkOc4q9oUmW1yo/edit?usp=sharing"",""ลำพูน!I411"")"),0)</f>
        <v>0</v>
      </c>
      <c r="J516" s="266">
        <f ca="1">IFERROR(__xludf.DUMMYFUNCTION("IMPORTRANGE(""https://docs.google.com/spreadsheets/d/11923uPwbBZFjjGgGUA6NLw09EwE0CqkOc4q9oUmW1yo/edit?usp=sharing"",""ลำพูน!J411"")"),0)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IFERROR(__xludf.DUMMYFUNCTION("IMPORTRANGE(""https://docs.google.com/spreadsheets/d/11923uPwbBZFjjGgGUA6NLw09EwE0CqkOc4q9oUmW1yo/edit?usp=sharing"",""ลำพูน!I412"")"),0)</f>
        <v>0</v>
      </c>
      <c r="J517" s="283">
        <f ca="1">IFERROR(__xludf.DUMMYFUNCTION("IMPORTRANGE(""https://docs.google.com/spreadsheets/d/11923uPwbBZFjjGgGUA6NLw09EwE0CqkOc4q9oUmW1yo/edit?usp=sharing"",""ลำพูน!J412"")"),0)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IFERROR(__xludf.DUMMYFUNCTION("IMPORTRANGE(""https://docs.google.com/spreadsheets/d/11923uPwbBZFjjGgGUA6NLw09EwE0CqkOc4q9oUmW1yo/edit?usp=sharing"",""ลำพูน!I413"")"),0)</f>
        <v>0</v>
      </c>
      <c r="J518" s="283">
        <f ca="1">IFERROR(__xludf.DUMMYFUNCTION("IMPORTRANGE(""https://docs.google.com/spreadsheets/d/11923uPwbBZFjjGgGUA6NLw09EwE0CqkOc4q9oUmW1yo/edit?usp=sharing"",""ลำพูน!J413"")"),0)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IFERROR(__xludf.DUMMYFUNCTION("IMPORTRANGE(""https://docs.google.com/spreadsheets/d/11923uPwbBZFjjGgGUA6NLw09EwE0CqkOc4q9oUmW1yo/edit?usp=sharing"",""ลำพูน!I420"")"),157)</f>
        <v>157</v>
      </c>
      <c r="J525" s="283">
        <f ca="1">IFERROR(__xludf.DUMMYFUNCTION("IMPORTRANGE(""https://docs.google.com/spreadsheets/d/11923uPwbBZFjjGgGUA6NLw09EwE0CqkOc4q9oUmW1yo/edit?usp=sharing"",""ลำพูน!J420"")"),157)</f>
        <v>157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IFERROR(__xludf.DUMMYFUNCTION("IMPORTRANGE(""https://docs.google.com/spreadsheets/d/11923uPwbBZFjjGgGUA6NLw09EwE0CqkOc4q9oUmW1yo/edit?usp=sharing"",""ลำพูน!I421"")"),18)</f>
        <v>18</v>
      </c>
      <c r="J526" s="283">
        <f ca="1">IFERROR(__xludf.DUMMYFUNCTION("IMPORTRANGE(""https://docs.google.com/spreadsheets/d/11923uPwbBZFjjGgGUA6NLw09EwE0CqkOc4q9oUmW1yo/edit?usp=sharing"",""ลำพูน!J421"")"),18)</f>
        <v>18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IFERROR(__xludf.DUMMYFUNCTION("IMPORTRANGE(""https://docs.google.com/spreadsheets/d/11923uPwbBZFjjGgGUA6NLw09EwE0CqkOc4q9oUmW1yo/edit?usp=sharing"",""ลำพูน!J459"")"),1031)</f>
        <v>1031</v>
      </c>
      <c r="K564" s="371">
        <f ca="1">IF(I564&gt;0,J564*100/I564,0)</f>
        <v>158.61538461538461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IFERROR(__xludf.DUMMYFUNCTION("IMPORTRANGE(""https://docs.google.com/spreadsheets/d/11923uPwbBZFjjGgGUA6NLw09EwE0CqkOc4q9oUmW1yo/edit?usp=sharing"",""ลำพูน!J468"")"),1031)</f>
        <v>1031</v>
      </c>
      <c r="K573" s="201">
        <f ca="1">IF(I573&gt;0,J573*100/I573,0)</f>
        <v>158.61538461538461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IFERROR(__xludf.DUMMYFUNCTION("IMPORTRANGE(""https://docs.google.com/spreadsheets/d/11923uPwbBZFjjGgGUA6NLw09EwE0CqkOc4q9oUmW1yo/edit?usp=sharing"",""ลำพูน!J471"")"),241)</f>
        <v>241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IFERROR(__xludf.DUMMYFUNCTION("IMPORTRANGE(""https://docs.google.com/spreadsheets/d/11923uPwbBZFjjGgGUA6NLw09EwE0CqkOc4q9oUmW1yo/edit?usp=sharing"",""ลำพูน!J472"")"),790)</f>
        <v>790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0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IFERROR(__xludf.DUMMYFUNCTION("IMPORTRANGE(""https://docs.google.com/spreadsheets/d/11923uPwbBZFjjGgGUA6NLw09EwE0CqkOc4q9oUmW1yo/edit?usp=sharing"",""ลำพูน!I523"")"),6577500)</f>
        <v>6577500</v>
      </c>
      <c r="J628" s="340">
        <f ca="1">IFERROR(__xludf.DUMMYFUNCTION("IMPORTRANGE(""https://docs.google.com/spreadsheets/d/11923uPwbBZFjjGgGUA6NLw09EwE0CqkOc4q9oUmW1yo/edit?usp=sharing"",""ลำพูน!J523"")"),4865394)</f>
        <v>4865394</v>
      </c>
      <c r="K628" s="341">
        <f t="shared" ref="K628:K635" ca="1" si="129">IF(I628&gt;0,J628*100/I628,0)</f>
        <v>73.970262257696689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IFERROR(__xludf.DUMMYFUNCTION("IMPORTRANGE(""https://docs.google.com/spreadsheets/d/11923uPwbBZFjjGgGUA6NLw09EwE0CqkOc4q9oUmW1yo/edit?usp=sharing"",""ลำพูน!I524"")"),219)</f>
        <v>219</v>
      </c>
      <c r="J629" s="340">
        <f ca="1">IFERROR(__xludf.DUMMYFUNCTION("IMPORTRANGE(""https://docs.google.com/spreadsheets/d/11923uPwbBZFjjGgGUA6NLw09EwE0CqkOc4q9oUmW1yo/edit?usp=sharing"",""ลำพูน!J524"")"),166)</f>
        <v>166</v>
      </c>
      <c r="K629" s="341">
        <f t="shared" ca="1" si="129"/>
        <v>75.799086757990864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0">
        <f ca="1">IFERROR(__xludf.DUMMYFUNCTION("IMPORTRANGE(""https://docs.google.com/spreadsheets/d/11923uPwbBZFjjGgGUA6NLw09EwE0CqkOc4q9oUmW1yo/edit?usp=sharing"",""ลำพูน!J525"")"),132163.62)</f>
        <v>132163.62</v>
      </c>
      <c r="K630" s="341">
        <f t="shared" ca="1" si="129"/>
        <v>2.4201076475634364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IFERROR(__xludf.DUMMYFUNCTION("IMPORTRANGE(""https://docs.google.com/spreadsheets/d/11923uPwbBZFjjGgGUA6NLw09EwE0CqkOc4q9oUmW1yo/edit?usp=sharing"",""ลำพูน!I526"")"),213)</f>
        <v>213</v>
      </c>
      <c r="J631" s="340">
        <f ca="1">IFERROR(__xludf.DUMMYFUNCTION("IMPORTRANGE(""https://docs.google.com/spreadsheets/d/11923uPwbBZFjjGgGUA6NLw09EwE0CqkOc4q9oUmW1yo/edit?usp=sharing"",""ลำพูน!J526"")"),24)</f>
        <v>24</v>
      </c>
      <c r="K631" s="341">
        <f t="shared" ca="1" si="129"/>
        <v>11.267605633802816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IFERROR(__xludf.DUMMYFUNCTION("IMPORTRANGE(""https://docs.google.com/spreadsheets/d/11923uPwbBZFjjGgGUA6NLw09EwE0CqkOc4q9oUmW1yo/edit?usp=sharing"",""ลำพูน!I527"")"),3460652.83)</f>
        <v>3460652.83</v>
      </c>
      <c r="J632" s="340">
        <f ca="1">IFERROR(__xludf.DUMMYFUNCTION("IMPORTRANGE(""https://docs.google.com/spreadsheets/d/11923uPwbBZFjjGgGUA6NLw09EwE0CqkOc4q9oUmW1yo/edit?usp=sharing"",""ลำพูน!J527"")"),286230.91)</f>
        <v>286230.90999999997</v>
      </c>
      <c r="K632" s="341">
        <f t="shared" ca="1" si="129"/>
        <v>8.271009085878168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IFERROR(__xludf.DUMMYFUNCTION("IMPORTRANGE(""https://docs.google.com/spreadsheets/d/11923uPwbBZFjjGgGUA6NLw09EwE0CqkOc4q9oUmW1yo/edit?usp=sharing"",""ลำพูน!I528"")"),468)</f>
        <v>468</v>
      </c>
      <c r="J633" s="340">
        <f ca="1">IFERROR(__xludf.DUMMYFUNCTION("IMPORTRANGE(""https://docs.google.com/spreadsheets/d/11923uPwbBZFjjGgGUA6NLw09EwE0CqkOc4q9oUmW1yo/edit?usp=sharing"",""ลำพูน!J528"")"),126)</f>
        <v>126</v>
      </c>
      <c r="K633" s="341">
        <f t="shared" ca="1" si="129"/>
        <v>26.923076923076923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IFERROR(__xludf.DUMMYFUNCTION("IMPORTRANGE(""https://docs.google.com/spreadsheets/d/11923uPwbBZFjjGgGUA6NLw09EwE0CqkOc4q9oUmW1yo/edit?usp=sharing"",""ลำพูน!I529"")"),7000000)</f>
        <v>7000000</v>
      </c>
      <c r="J634" s="340">
        <f ca="1">IFERROR(__xludf.DUMMYFUNCTION("IMPORTRANGE(""https://docs.google.com/spreadsheets/d/11923uPwbBZFjjGgGUA6NLw09EwE0CqkOc4q9oUmW1yo/edit?usp=sharing"",""ลำพูน!J529"")"),4120000)</f>
        <v>4120000</v>
      </c>
      <c r="K634" s="341">
        <f t="shared" ca="1" si="129"/>
        <v>58.857142857142854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IFERROR(__xludf.DUMMYFUNCTION("IMPORTRANGE(""https://docs.google.com/spreadsheets/d/11923uPwbBZFjjGgGUA6NLw09EwE0CqkOc4q9oUmW1yo/edit?usp=sharing"",""ลำพูน!J530"")"),132)</f>
        <v>132</v>
      </c>
      <c r="K635" s="486">
        <f t="shared" ca="1" si="129"/>
        <v>57.391304347826086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33500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33500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33500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IFERROR(__xludf.DUMMYFUNCTION("IMPORTRANGE(""https://docs.google.com/spreadsheets/d/11923uPwbBZFjjGgGUA6NLw09EwE0CqkOc4q9oUmW1yo/edit?usp=sharing"",""ลำพูน!J541"")"),0)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IFERROR(__xludf.DUMMYFUNCTION("IMPORTRANGE(""https://docs.google.com/spreadsheets/d/11923uPwbBZFjjGgGUA6NLw09EwE0CqkOc4q9oUmW1yo/edit?usp=sharing"",""ลำพูน!J542"")"),0)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IFERROR(__xludf.DUMMYFUNCTION("IMPORTRANGE(""https://docs.google.com/spreadsheets/d/11923uPwbBZFjjGgGUA6NLw09EwE0CqkOc4q9oUmW1yo/edit?usp=sharing"",""ลำพูน!I543"")"),0)</f>
        <v>0</v>
      </c>
      <c r="J648" s="535">
        <f ca="1">IFERROR(__xludf.DUMMYFUNCTION("IMPORTRANGE(""https://docs.google.com/spreadsheets/d/11923uPwbBZFjjGgGUA6NLw09EwE0CqkOc4q9oUmW1yo/edit?usp=sharing"",""ลำพูน!J543"")"),0)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IFERROR(__xludf.DUMMYFUNCTION("IMPORTRANGE(""https://docs.google.com/spreadsheets/d/11923uPwbBZFjjGgGUA6NLw09EwE0CqkOc4q9oUmW1yo/edit?usp=sharing"",""ลำพูน!L543"")"),0)</f>
        <v>0</v>
      </c>
      <c r="M648" s="520"/>
      <c r="N648" s="537">
        <f ca="1">IFERROR(__xludf.DUMMYFUNCTION("IMPORTRANGE(""https://docs.google.com/spreadsheets/d/11923uPwbBZFjjGgGUA6NLw09EwE0CqkOc4q9oUmW1yo/edit?usp=sharing"",""ลำพูน!M543"")"),0)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IFERROR(__xludf.DUMMYFUNCTION("IMPORTRANGE(""https://docs.google.com/spreadsheets/d/11923uPwbBZFjjGgGUA6NLw09EwE0CqkOc4q9oUmW1yo/edit?usp=sharing"",""ลำพูน!I544"")"),24)</f>
        <v>24</v>
      </c>
      <c r="J649" s="535">
        <f ca="1">IFERROR(__xludf.DUMMYFUNCTION("IMPORTRANGE(""https://docs.google.com/spreadsheets/d/11923uPwbBZFjjGgGUA6NLw09EwE0CqkOc4q9oUmW1yo/edit?usp=sharing"",""ลำพูน!J544"")"),0)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IFERROR(__xludf.DUMMYFUNCTION("IMPORTRANGE(""https://docs.google.com/spreadsheets/d/11923uPwbBZFjjGgGUA6NLw09EwE0CqkOc4q9oUmW1yo/edit?usp=sharing"",""ลำพูน!L544"")"),2880)</f>
        <v>2880</v>
      </c>
      <c r="M649" s="520"/>
      <c r="N649" s="537">
        <f ca="1">IFERROR(__xludf.DUMMYFUNCTION("IMPORTRANGE(""https://docs.google.com/spreadsheets/d/11923uPwbBZFjjGgGUA6NLw09EwE0CqkOc4q9oUmW1yo/edit?usp=sharing"",""ลำพูน!M544"")"),0)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IFERROR(__xludf.DUMMYFUNCTION("IMPORTRANGE(""https://docs.google.com/spreadsheets/d/11923uPwbBZFjjGgGUA6NLw09EwE0CqkOc4q9oUmW1yo/edit?usp=sharing"",""ลำพูน!I545"")"),200)</f>
        <v>200</v>
      </c>
      <c r="J650" s="535">
        <f ca="1">IFERROR(__xludf.DUMMYFUNCTION("IMPORTRANGE(""https://docs.google.com/spreadsheets/d/11923uPwbBZFjjGgGUA6NLw09EwE0CqkOc4q9oUmW1yo/edit?usp=sharing"",""ลำพูน!J545"")"),0)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IFERROR(__xludf.DUMMYFUNCTION("IMPORTRANGE(""https://docs.google.com/spreadsheets/d/11923uPwbBZFjjGgGUA6NLw09EwE0CqkOc4q9oUmW1yo/edit?usp=sharing"",""ลำพูน!L545"")"),1000)</f>
        <v>1000</v>
      </c>
      <c r="M650" s="520"/>
      <c r="N650" s="537">
        <f ca="1">IFERROR(__xludf.DUMMYFUNCTION("IMPORTRANGE(""https://docs.google.com/spreadsheets/d/11923uPwbBZFjjGgGUA6NLw09EwE0CqkOc4q9oUmW1yo/edit?usp=sharing"",""ลำพูน!M545"")"),0)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IFERROR(__xludf.DUMMYFUNCTION("IMPORTRANGE(""https://docs.google.com/spreadsheets/d/11923uPwbBZFjjGgGUA6NLw09EwE0CqkOc4q9oUmW1yo/edit?usp=sharing"",""ลำพูน!I546"")"),100)</f>
        <v>100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IFERROR(__xludf.DUMMYFUNCTION("IMPORTRANGE(""https://docs.google.com/spreadsheets/d/11923uPwbBZFjjGgGUA6NLw09EwE0CqkOc4q9oUmW1yo/edit?usp=sharing"",""ลำพูน!L546"")"),2500)</f>
        <v>2500</v>
      </c>
      <c r="M651" s="520"/>
      <c r="N651" s="537">
        <f ca="1">IFERROR(__xludf.DUMMYFUNCTION("IMPORTRANGE(""https://docs.google.com/spreadsheets/d/11923uPwbBZFjjGgGUA6NLw09EwE0CqkOc4q9oUmW1yo/edit?usp=sharing"",""ลำพูน!M546"")"),0)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IFERROR(__xludf.DUMMYFUNCTION("IMPORTRANGE(""https://docs.google.com/spreadsheets/d/11923uPwbBZFjjGgGUA6NLw09EwE0CqkOc4q9oUmW1yo/edit?usp=sharing"",""ลำพูน!J547"")"),0)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IFERROR(__xludf.DUMMYFUNCTION("IMPORTRANGE(""https://docs.google.com/spreadsheets/d/11923uPwbBZFjjGgGUA6NLw09EwE0CqkOc4q9oUmW1yo/edit?usp=sharing"",""ลำพูน!J548"")"),0)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IFERROR(__xludf.DUMMYFUNCTION("IMPORTRANGE(""https://docs.google.com/spreadsheets/d/11923uPwbBZFjjGgGUA6NLw09EwE0CqkOc4q9oUmW1yo/edit?usp=sharing"",""ลำพูน!J550"")"),0)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IFERROR(__xludf.DUMMYFUNCTION("IMPORTRANGE(""https://docs.google.com/spreadsheets/d/11923uPwbBZFjjGgGUA6NLw09EwE0CqkOc4q9oUmW1yo/edit?usp=sharing"",""ลำพูน!J551"")"),0)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IFERROR(__xludf.DUMMYFUNCTION("IMPORTRANGE(""https://docs.google.com/spreadsheets/d/11923uPwbBZFjjGgGUA6NLw09EwE0CqkOc4q9oUmW1yo/edit?usp=sharing"",""ลำพูน!J552"")"),0)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IFERROR(__xludf.DUMMYFUNCTION("IMPORTRANGE(""https://docs.google.com/spreadsheets/d/11923uPwbBZFjjGgGUA6NLw09EwE0CqkOc4q9oUmW1yo/edit?usp=sharing"",""ลำพูน!J553"")"),0)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IFERROR(__xludf.DUMMYFUNCTION("IMPORTRANGE(""https://docs.google.com/spreadsheets/d/11923uPwbBZFjjGgGUA6NLw09EwE0CqkOc4q9oUmW1yo/edit?usp=sharing"",""ลำพูน!J554"")"),0)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IFERROR(__xludf.DUMMYFUNCTION("IMPORTRANGE(""https://docs.google.com/spreadsheets/d/11923uPwbBZFjjGgGUA6NLw09EwE0CqkOc4q9oUmW1yo/edit?usp=sharing"",""ลำพูน!J555"")"),0)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IFERROR(__xludf.DUMMYFUNCTION("IMPORTRANGE(""https://docs.google.com/spreadsheets/d/11923uPwbBZFjjGgGUA6NLw09EwE0CqkOc4q9oUmW1yo/edit?usp=sharing"",""ลำพูน!J556"")"),0)</f>
        <v>0</v>
      </c>
      <c r="K661" s="536"/>
      <c r="L661" s="521">
        <f ca="1">IFERROR(__xludf.DUMMYFUNCTION("IMPORTRANGE(""https://docs.google.com/spreadsheets/d/11923uPwbBZFjjGgGUA6NLw09EwE0CqkOc4q9oUmW1yo/edit?usp=sharing"",""ลำพูน!L556"")"),16000)</f>
        <v>16000</v>
      </c>
      <c r="M661" s="520"/>
      <c r="N661" s="537">
        <f ca="1">IFERROR(__xludf.DUMMYFUNCTION("IMPORTRANGE(""https://docs.google.com/spreadsheets/d/11923uPwbBZFjjGgGUA6NLw09EwE0CqkOc4q9oUmW1yo/edit?usp=sharing"",""ลำพูน!M556"")"),0)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IFERROR(__xludf.DUMMYFUNCTION("IMPORTRANGE(""https://docs.google.com/spreadsheets/d/11923uPwbBZFjjGgGUA6NLw09EwE0CqkOc4q9oUmW1yo/edit?usp=sharing"",""ลำพูน!J557"")"),0)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IFERROR(__xludf.DUMMYFUNCTION("IMPORTRANGE(""https://docs.google.com/spreadsheets/d/11923uPwbBZFjjGgGUA6NLw09EwE0CqkOc4q9oUmW1yo/edit?usp=sharing"",""ลำพูน!I558"")"),400)</f>
        <v>400</v>
      </c>
      <c r="J663" s="535">
        <f ca="1">IFERROR(__xludf.DUMMYFUNCTION("IMPORTRANGE(""https://docs.google.com/spreadsheets/d/11923uPwbBZFjjGgGUA6NLw09EwE0CqkOc4q9oUmW1yo/edit?usp=sharing"",""ลำพูน!J558"")"),0)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IFERROR(__xludf.DUMMYFUNCTION("IMPORTRANGE(""https://docs.google.com/spreadsheets/d/11923uPwbBZFjjGgGUA6NLw09EwE0CqkOc4q9oUmW1yo/edit?usp=sharing"",""ลำพูน!I560"")"),20)</f>
        <v>20</v>
      </c>
      <c r="J665" s="535">
        <f ca="1">IFERROR(__xludf.DUMMYFUNCTION("IMPORTRANGE(""https://docs.google.com/spreadsheets/d/11923uPwbBZFjjGgGUA6NLw09EwE0CqkOc4q9oUmW1yo/edit?usp=sharing"",""ลำพูน!J560"")"),0)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IFERROR(__xludf.DUMMYFUNCTION("IMPORTRANGE(""https://docs.google.com/spreadsheets/d/11923uPwbBZFjjGgGUA6NLw09EwE0CqkOc4q9oUmW1yo/edit?usp=sharing"",""ลำพูน!L560"")"),2400)</f>
        <v>2400</v>
      </c>
      <c r="M665" s="520"/>
      <c r="N665" s="537">
        <f ca="1">IFERROR(__xludf.DUMMYFUNCTION("IMPORTRANGE(""https://docs.google.com/spreadsheets/d/11923uPwbBZFjjGgGUA6NLw09EwE0CqkOc4q9oUmW1yo/edit?usp=sharing"",""ลำพูน!M560"")"),0)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IFERROR(__xludf.DUMMYFUNCTION("IMPORTRANGE(""https://docs.google.com/spreadsheets/d/11923uPwbBZFjjGgGUA6NLw09EwE0CqkOc4q9oUmW1yo/edit?usp=sharing"",""ลำพูน!J561"")"),0)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IFERROR(__xludf.DUMMYFUNCTION("IMPORTRANGE(""https://docs.google.com/spreadsheets/d/11923uPwbBZFjjGgGUA6NLw09EwE0CqkOc4q9oUmW1yo/edit?usp=sharing"",""ลำพูน!J562"")"),0)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IFERROR(__xludf.DUMMYFUNCTION("IMPORTRANGE(""https://docs.google.com/spreadsheets/d/11923uPwbBZFjjGgGUA6NLw09EwE0CqkOc4q9oUmW1yo/edit?usp=sharing"",""ลำพูน!I563"")"),6)</f>
        <v>6</v>
      </c>
      <c r="J668" s="535">
        <f ca="1">IFERROR(__xludf.DUMMYFUNCTION("IMPORTRANGE(""https://docs.google.com/spreadsheets/d/11923uPwbBZFjjGgGUA6NLw09EwE0CqkOc4q9oUmW1yo/edit?usp=sharing"",""ลำพูน!J563"")"),0)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IFERROR(__xludf.DUMMYFUNCTION("IMPORTRANGE(""https://docs.google.com/spreadsheets/d/11923uPwbBZFjjGgGUA6NLw09EwE0CqkOc4q9oUmW1yo/edit?usp=sharing"",""ลำพูน!L563"")"),5520)</f>
        <v>5520</v>
      </c>
      <c r="M668" s="520"/>
      <c r="N668" s="537">
        <f ca="1">IFERROR(__xludf.DUMMYFUNCTION("IMPORTRANGE(""https://docs.google.com/spreadsheets/d/11923uPwbBZFjjGgGUA6NLw09EwE0CqkOc4q9oUmW1yo/edit?usp=sharing"",""ลำพูน!M563"")"),0)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IFERROR(__xludf.DUMMYFUNCTION("IMPORTRANGE(""https://docs.google.com/spreadsheets/d/11923uPwbBZFjjGgGUA6NLw09EwE0CqkOc4q9oUmW1yo/edit?usp=sharing"",""ลำพูน!J564"")"),0)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IFERROR(__xludf.DUMMYFUNCTION("IMPORTRANGE(""https://docs.google.com/spreadsheets/d/11923uPwbBZFjjGgGUA6NLw09EwE0CqkOc4q9oUmW1yo/edit?usp=sharing"",""ลำพูน!J565"")"),0)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IFERROR(__xludf.DUMMYFUNCTION("IMPORTRANGE(""https://docs.google.com/spreadsheets/d/11923uPwbBZFjjGgGUA6NLw09EwE0CqkOc4q9oUmW1yo/edit?usp=sharing"",""ลำพูน!I566"")"),40)</f>
        <v>40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IFERROR(__xludf.DUMMYFUNCTION("IMPORTRANGE(""https://docs.google.com/spreadsheets/d/11923uPwbBZFjjGgGUA6NLw09EwE0CqkOc4q9oUmW1yo/edit?usp=sharing"",""ลำพูน!L566"")"),3200)</f>
        <v>3200</v>
      </c>
      <c r="M671" s="520"/>
      <c r="N671" s="537">
        <f ca="1">IFERROR(__xludf.DUMMYFUNCTION("IMPORTRANGE(""https://docs.google.com/spreadsheets/d/11923uPwbBZFjjGgGUA6NLw09EwE0CqkOc4q9oUmW1yo/edit?usp=sharing"",""ลำพูน!M566"")"),0)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IFERROR(__xludf.DUMMYFUNCTION("IMPORTRANGE(""https://docs.google.com/spreadsheets/d/11923uPwbBZFjjGgGUA6NLw09EwE0CqkOc4q9oUmW1yo/edit?usp=sharing"",""ลำพูน!J567"")"),0)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IFERROR(__xludf.DUMMYFUNCTION("IMPORTRANGE(""https://docs.google.com/spreadsheets/d/11923uPwbBZFjjGgGUA6NLw09EwE0CqkOc4q9oUmW1yo/edit?usp=sharing"",""ลำพูน!J568"")"),0)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IFERROR(__xludf.DUMMYFUNCTION("IMPORTRANGE(""https://docs.google.com/spreadsheets/d/11923uPwbBZFjjGgGUA6NLw09EwE0CqkOc4q9oUmW1yo/edit?usp=sharing"",""ลำพูน!J569"")"),0)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IFERROR(__xludf.DUMMYFUNCTION("IMPORTRANGE(""https://docs.google.com/spreadsheets/d/11923uPwbBZFjjGgGUA6NLw09EwE0CqkOc4q9oUmW1yo/edit?usp=sharing"",""ลำพูน!J570"")"),0)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IFERROR(__xludf.DUMMYFUNCTION("IMPORTRANGE(""https://docs.google.com/spreadsheets/d/11923uPwbBZFjjGgGUA6NLw09EwE0CqkOc4q9oUmW1yo/edit?usp=sharing"",""ลำพูน!J571"")"),0)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IFERROR(__xludf.DUMMYFUNCTION("IMPORTRANGE(""https://docs.google.com/spreadsheets/d/11923uPwbBZFjjGgGUA6NLw09EwE0CqkOc4q9oUmW1yo/edit?usp=sharing"",""ลำพูน!J572"")"),0)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288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2990693</v>
      </c>
      <c r="N8" s="23">
        <f t="shared" ca="1" si="0"/>
        <v>3165985.94</v>
      </c>
      <c r="O8" s="22">
        <f t="shared" ref="O8:O16" ca="1" si="1">IF(L8&gt;0,N8*100/L8,0)</f>
        <v>57.801438579400106</v>
      </c>
      <c r="P8" s="22">
        <f t="shared" ref="P8:P16" ca="1" si="2">IF(M8&gt;0,N8*100/M8,0)</f>
        <v>105.8612816494371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2990693</v>
      </c>
      <c r="N10" s="30">
        <f t="shared" ca="1" si="4"/>
        <v>3165985.94</v>
      </c>
      <c r="O10" s="29">
        <f t="shared" ca="1" si="1"/>
        <v>57.801438579400106</v>
      </c>
      <c r="P10" s="29">
        <f t="shared" ca="1" si="2"/>
        <v>105.8612816494371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2814693</v>
      </c>
      <c r="N12" s="39">
        <f t="shared" ca="1" si="6"/>
        <v>2989985.94</v>
      </c>
      <c r="O12" s="39">
        <f t="shared" ca="1" si="1"/>
        <v>56.400484178740953</v>
      </c>
      <c r="P12" s="39">
        <f t="shared" ca="1" si="2"/>
        <v>106.22778185755961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814943.66999999981</v>
      </c>
      <c r="O14" s="39">
        <f t="shared" ca="1" si="1"/>
        <v>25.088714593220711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2990693</v>
      </c>
      <c r="N18" s="23">
        <f t="shared" ca="1" si="11"/>
        <v>2351042.27</v>
      </c>
      <c r="O18" s="22">
        <f t="shared" ref="O18:O20" ca="1" si="12">IF(L18&gt;0,N18*100/L18,0)</f>
        <v>67.668257940659657</v>
      </c>
      <c r="P18" s="22">
        <f t="shared" ref="P18:P26" ca="1" si="13">IF(M18&gt;0,N18*100/M18,0)</f>
        <v>78.611956158656199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2990693</v>
      </c>
      <c r="N20" s="30">
        <f t="shared" ca="1" si="15"/>
        <v>2351042.27</v>
      </c>
      <c r="O20" s="29">
        <f t="shared" ca="1" si="12"/>
        <v>67.668257940659657</v>
      </c>
      <c r="P20" s="29">
        <f t="shared" ca="1" si="13"/>
        <v>78.611956158656199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2814693</v>
      </c>
      <c r="N22" s="39">
        <f t="shared" ca="1" si="18"/>
        <v>2175042.27</v>
      </c>
      <c r="O22" s="39">
        <f t="shared" ca="1" si="17"/>
        <v>65.943043598873984</v>
      </c>
      <c r="P22" s="39">
        <f t="shared" ca="1" si="13"/>
        <v>77.274582698717055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814943.66999999981</v>
      </c>
      <c r="O28" s="22">
        <f t="shared" ref="O28:O30" ca="1" si="24">IF(L28&gt;0,N28*100/L28,0)</f>
        <v>40.686499585867672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814943.66999999981</v>
      </c>
      <c r="O30" s="29">
        <f t="shared" ca="1" si="24"/>
        <v>40.686499585867672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814943.66999999981</v>
      </c>
      <c r="O32" s="39">
        <f t="shared" ca="1" si="29"/>
        <v>40.686499585867672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814943.66999999981</v>
      </c>
      <c r="O34" s="39">
        <f t="shared" ca="1" si="29"/>
        <v>40.686499585867672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2990693</v>
      </c>
      <c r="N37" s="55">
        <f t="shared" ca="1" si="33"/>
        <v>2351042.27</v>
      </c>
      <c r="O37" s="56">
        <f t="shared" ca="1" si="29"/>
        <v>67.668257940659657</v>
      </c>
      <c r="P37" s="56">
        <f t="shared" ca="1" si="25"/>
        <v>78.611956158656199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475460.36</v>
      </c>
      <c r="O41" s="78">
        <f t="shared" ref="O41:O43" ca="1" si="35">IF(L41&gt;0,N41*100/L41,0)</f>
        <v>61.183935143482181</v>
      </c>
      <c r="P41" s="78">
        <f t="shared" ref="P41:P43" ca="1" si="36">IF(M41&gt;0,N41*100/M41,0)</f>
        <v>74.837933639740598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475460.36</v>
      </c>
      <c r="O43" s="78">
        <f t="shared" ca="1" si="35"/>
        <v>61.183935143482181</v>
      </c>
      <c r="P43" s="78">
        <f t="shared" ca="1" si="36"/>
        <v>74.837933639740598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IFERROR(__xludf.DUMMYFUNCTION("IMPORTRANGE(""https://docs.google.com/spreadsheets/d/1Yj_ptqi66GCucihVvJfMjLAmec39IyEx_6qawtMGysU/edit?usp=sharing"",""สบก!R34"")"),449460.36)</f>
        <v>449460.36</v>
      </c>
      <c r="O45" s="39">
        <f ca="1">IF(L45&gt;0,N45*100/L45,0)</f>
        <v>59.840282252696049</v>
      </c>
      <c r="P45" s="39">
        <f ca="1">IF(M45&gt;0,N45*100/M45,0)</f>
        <v>73.764255235344322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441863</v>
      </c>
      <c r="N53" s="121">
        <f t="shared" ca="1" si="39"/>
        <v>434052.84</v>
      </c>
      <c r="O53" s="120">
        <f t="shared" ref="O53:O55" ca="1" si="40">IF(L53&gt;0,N53*100/L53,0)</f>
        <v>96.456186666666667</v>
      </c>
      <c r="P53" s="120">
        <f t="shared" ref="P53:P55" ca="1" si="41">IF(M53&gt;0,N53*100/M53,0)</f>
        <v>98.232447613853168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441863</v>
      </c>
      <c r="N55" s="121">
        <f t="shared" ca="1" si="43"/>
        <v>434052.84</v>
      </c>
      <c r="O55" s="120">
        <f t="shared" ca="1" si="40"/>
        <v>96.456186666666667</v>
      </c>
      <c r="P55" s="120">
        <f t="shared" ca="1" si="41"/>
        <v>98.232447613853168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IFERROR(__xludf.DUMMYFUNCTION("IMPORTRANGE(""https://docs.google.com/spreadsheets/d/1Yj_ptqi66GCucihVvJfMjLAmec39IyEx_6qawtMGysU/edit?usp=sharing"",""สบก!Z34"")"),441863)</f>
        <v>441863</v>
      </c>
      <c r="N57" s="50">
        <f ca="1">IFERROR(__xludf.DUMMYFUNCTION("IMPORTRANGE(""https://docs.google.com/spreadsheets/d/1Yj_ptqi66GCucihVvJfMjLAmec39IyEx_6qawtMGysU/edit?usp=sharing"",""สบก!AA34"")"),434052.84)</f>
        <v>434052.84</v>
      </c>
      <c r="O57" s="39">
        <f ca="1">IF(L57&gt;0,N57*100/L57,0)</f>
        <v>96.456186666666667</v>
      </c>
      <c r="P57" s="39">
        <f ca="1">IF(M57&gt;0,N57*100/M57,0)</f>
        <v>98.232447613853168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876720</v>
      </c>
      <c r="N66" s="152">
        <f t="shared" ca="1" si="45"/>
        <v>743580.27</v>
      </c>
      <c r="O66" s="151">
        <f t="shared" ref="O66:O68" ca="1" si="46">IF(L66&gt;0,N66*100/L66,0)</f>
        <v>77.71532922240803</v>
      </c>
      <c r="P66" s="151">
        <f t="shared" ref="P66:P68" ca="1" si="47">IF(M66&gt;0,N66*100/M66,0)</f>
        <v>84.813882425403776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876720</v>
      </c>
      <c r="N68" s="88">
        <f t="shared" ca="1" si="49"/>
        <v>743580.27</v>
      </c>
      <c r="O68" s="156">
        <f t="shared" ca="1" si="46"/>
        <v>77.71532922240803</v>
      </c>
      <c r="P68" s="156">
        <f t="shared" ca="1" si="47"/>
        <v>84.813882425403776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IFERROR(__xludf.DUMMYFUNCTION("IMPORTRANGE(""https://docs.google.com/spreadsheets/d/1Yj_ptqi66GCucihVvJfMjLAmec39IyEx_6qawtMGysU/edit?usp=sharing"",""สบก!AI34"")"),726720)</f>
        <v>726720</v>
      </c>
      <c r="N70" s="168">
        <f ca="1">IFERROR(__xludf.DUMMYFUNCTION("IMPORTRANGE(""https://docs.google.com/spreadsheets/d/1Yj_ptqi66GCucihVvJfMjLAmec39IyEx_6qawtMGysU/edit?usp=sharing"",""สบก!AJ34"")"),593580.27)</f>
        <v>593580.27</v>
      </c>
      <c r="O70" s="168">
        <f ca="1">IF(L70&gt;0,N70*100/L70,0)</f>
        <v>73.572170302429356</v>
      </c>
      <c r="P70" s="168">
        <f ca="1">IF(M70&gt;0,N70*100/M70,0)</f>
        <v>81.67936344121533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IFERROR(__xludf.DUMMYFUNCTION("IMPORTRANGE(""https://docs.google.com/spreadsheets/d/11923uPwbBZFjjGgGUA6NLw09EwE0CqkOc4q9oUmW1yo/edit?usp=sharing"",""สุโขทัย!I28"")"),0)</f>
        <v>0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IFERROR(__xludf.DUMMYFUNCTION("IMPORTRANGE(""https://docs.google.com/spreadsheets/d/11923uPwbBZFjjGgGUA6NLw09EwE0CqkOc4q9oUmW1yo/edit?usp=sharing"",""สุโขทัย!J50"")"),0)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58430</v>
      </c>
      <c r="O118" s="151">
        <f t="shared" ref="O118:O120" ca="1" si="59">IF(L118&gt;0,N118*100/L118,0)</f>
        <v>70.875788452207672</v>
      </c>
      <c r="P118" s="151">
        <f t="shared" ref="P118:P120" ca="1" si="60">IF(M118&gt;0,N118*100/M118,0)</f>
        <v>70.875788452207672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58430</v>
      </c>
      <c r="O120" s="156">
        <f t="shared" ca="1" si="59"/>
        <v>70.875788452207672</v>
      </c>
      <c r="P120" s="156">
        <f t="shared" ca="1" si="60"/>
        <v>70.875788452207672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IFERROR(__xludf.DUMMYFUNCTION("IMPORTRANGE(""https://docs.google.com/spreadsheets/d/1Yj_ptqi66GCucihVvJfMjLAmec39IyEx_6qawtMGysU/edit?usp=sharing"",""สบก!BA34"")"),82440)</f>
        <v>82440</v>
      </c>
      <c r="N122" s="168">
        <f ca="1">IFERROR(__xludf.DUMMYFUNCTION("IMPORTRANGE(""https://docs.google.com/spreadsheets/d/1Yj_ptqi66GCucihVvJfMjLAmec39IyEx_6qawtMGysU/edit?usp=sharing"",""สบก!BB34"")"),58430)</f>
        <v>58430</v>
      </c>
      <c r="O122" s="168">
        <f ca="1">IF(L122&gt;0,N122*100/L122,0)</f>
        <v>70.875788452207672</v>
      </c>
      <c r="P122" s="168">
        <f ca="1">IF(M122&gt;0,N122*100/M122,0)</f>
        <v>70.875788452207672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289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IFERROR(__xludf.DUMMYFUNCTION("IMPORTRANGE(""https://docs.google.com/spreadsheets/d/11923uPwbBZFjjGgGUA6NLw09EwE0CqkOc4q9oUmW1yo/edit?usp=sharing"",""สุโขทัย!J65"")"),0)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IFERROR(__xludf.DUMMYFUNCTION("IMPORTRANGE(""https://docs.google.com/spreadsheets/d/11923uPwbBZFjjGgGUA6NLw09EwE0CqkOc4q9oUmW1yo/edit?usp=sharing"",""สุโขทัย!I68"")"),0)</f>
        <v>0</v>
      </c>
      <c r="J138" s="266">
        <f ca="1">IFERROR(__xludf.DUMMYFUNCTION("IMPORTRANGE(""https://docs.google.com/spreadsheets/d/11923uPwbBZFjjGgGUA6NLw09EwE0CqkOc4q9oUmW1yo/edit?usp=sharing"",""สุโขทัย!J68"")"),0)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117225</v>
      </c>
      <c r="N140" s="152">
        <f t="shared" ca="1" si="64"/>
        <v>53190</v>
      </c>
      <c r="O140" s="151">
        <f t="shared" ref="O140:O142" ca="1" si="65">IF(L140&gt;0,N140*100/L140,0)</f>
        <v>64.084337349397586</v>
      </c>
      <c r="P140" s="151">
        <f t="shared" ref="P140:P142" ca="1" si="66">IF(M140&gt;0,N140*100/M140,0)</f>
        <v>45.374280230326299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117225</v>
      </c>
      <c r="N142" s="88">
        <f t="shared" ca="1" si="68"/>
        <v>53190</v>
      </c>
      <c r="O142" s="156">
        <f t="shared" ca="1" si="65"/>
        <v>64.084337349397586</v>
      </c>
      <c r="P142" s="156">
        <f t="shared" ca="1" si="66"/>
        <v>45.374280230326299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IFERROR(__xludf.DUMMYFUNCTION("IMPORTRANGE(""https://docs.google.com/spreadsheets/d/1Yj_ptqi66GCucihVvJfMjLAmec39IyEx_6qawtMGysU/edit?usp=sharing"",""สบก!BJ34"")"),117225)</f>
        <v>117225</v>
      </c>
      <c r="N144" s="168">
        <f ca="1">IFERROR(__xludf.DUMMYFUNCTION("IMPORTRANGE(""https://docs.google.com/spreadsheets/d/1Yj_ptqi66GCucihVvJfMjLAmec39IyEx_6qawtMGysU/edit?usp=sharing"",""สบก!BK34"")"),53190)</f>
        <v>53190</v>
      </c>
      <c r="O144" s="168">
        <f ca="1">IF(L144&gt;0,N144*100/L144,0)</f>
        <v>64.084337349397586</v>
      </c>
      <c r="P144" s="168">
        <f ca="1">IF(M144&gt;0,N144*100/M144,0)</f>
        <v>45.374280230326299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IFERROR(__xludf.DUMMYFUNCTION("IMPORTRANGE(""https://docs.google.com/spreadsheets/d/11923uPwbBZFjjGgGUA6NLw09EwE0CqkOc4q9oUmW1yo/edit?usp=sharing"",""สุโขทัย!I74"")"),4)</f>
        <v>4</v>
      </c>
      <c r="J149" s="274">
        <f ca="1">IFERROR(__xludf.DUMMYFUNCTION("IMPORTRANGE(""https://docs.google.com/spreadsheets/d/11923uPwbBZFjjGgGUA6NLw09EwE0CqkOc4q9oUmW1yo/edit?usp=sharing"",""สุโขทัย!J74"")"),2)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IFERROR(__xludf.DUMMYFUNCTION("IMPORTRANGE(""https://docs.google.com/spreadsheets/d/11923uPwbBZFjjGgGUA6NLw09EwE0CqkOc4q9oUmW1yo/edit?usp=sharing"",""สุโขทัย!I89"")"),4)</f>
        <v>4</v>
      </c>
      <c r="J164" s="283">
        <f ca="1">IFERROR(__xludf.DUMMYFUNCTION("IMPORTRANGE(""https://docs.google.com/spreadsheets/d/11923uPwbBZFjjGgGUA6NLw09EwE0CqkOc4q9oUmW1yo/edit?usp=sharing"",""สุโขทัย!J89"")"),4)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IFERROR(__xludf.DUMMYFUNCTION("IMPORTRANGE(""https://docs.google.com/spreadsheets/d/11923uPwbBZFjjGgGUA6NLw09EwE0CqkOc4q9oUmW1yo/edit?usp=sharing"",""สุโขทัย!I101"")"),0)</f>
        <v>0</v>
      </c>
      <c r="J176" s="283">
        <f ca="1">IFERROR(__xludf.DUMMYFUNCTION("IMPORTRANGE(""https://docs.google.com/spreadsheets/d/11923uPwbBZFjjGgGUA6NLw09EwE0CqkOc4q9oUmW1yo/edit?usp=sharing"",""สุโขทัย!J101"")"),0)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IFERROR(__xludf.DUMMYFUNCTION("IMPORTRANGE(""https://docs.google.com/spreadsheets/d/11923uPwbBZFjjGgGUA6NLw09EwE0CqkOc4q9oUmW1yo/edit?usp=sharing"",""สุโขทัย!J113"")"),0)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IFERROR(__xludf.DUMMYFUNCTION("IMPORTRANGE(""https://docs.google.com/spreadsheets/d/11923uPwbBZFjjGgGUA6NLw09EwE0CqkOc4q9oUmW1yo/edit?usp=sharing"",""สุโขทัย!I114"")"),50000)</f>
        <v>50000</v>
      </c>
      <c r="J189" s="283">
        <f ca="1">IFERROR(__xludf.DUMMYFUNCTION("IMPORTRANGE(""https://docs.google.com/spreadsheets/d/11923uPwbBZFjjGgGUA6NLw09EwE0CqkOc4q9oUmW1yo/edit?usp=sharing"",""สุโขทัย!J114"")"),0)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IFERROR(__xludf.DUMMYFUNCTION("IMPORTRANGE(""https://docs.google.com/spreadsheets/d/11923uPwbBZFjjGgGUA6NLw09EwE0CqkOc4q9oUmW1yo/edit?usp=sharing"",""สุโขทัย!J128"")"),0)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IFERROR(__xludf.DUMMYFUNCTION("IMPORTRANGE(""https://docs.google.com/spreadsheets/d/11923uPwbBZFjjGgGUA6NLw09EwE0CqkOc4q9oUmW1yo/edit?usp=sharing"",""สุโขทัย!I129"")"),0)</f>
        <v>0</v>
      </c>
      <c r="J204" s="283">
        <f ca="1">IFERROR(__xludf.DUMMYFUNCTION("IMPORTRANGE(""https://docs.google.com/spreadsheets/d/11923uPwbBZFjjGgGUA6NLw09EwE0CqkOc4q9oUmW1yo/edit?usp=sharing"",""สุโขทัย!J129"")"),0)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IFERROR(__xludf.DUMMYFUNCTION("IMPORTRANGE(""https://docs.google.com/spreadsheets/d/11923uPwbBZFjjGgGUA6NLw09EwE0CqkOc4q9oUmW1yo/edit?usp=sharing"",""สุโขทัย!J143"")"),0)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IFERROR(__xludf.DUMMYFUNCTION("IMPORTRANGE(""https://docs.google.com/spreadsheets/d/11923uPwbBZFjjGgGUA6NLw09EwE0CqkOc4q9oUmW1yo/edit?usp=sharing"",""สุโขทัย!I144"")"),13)</f>
        <v>13</v>
      </c>
      <c r="J219" s="266">
        <f ca="1">IFERROR(__xludf.DUMMYFUNCTION("IMPORTRANGE(""https://docs.google.com/spreadsheets/d/11923uPwbBZFjjGgGUA6NLw09EwE0CqkOc4q9oUmW1yo/edit?usp=sharing"",""สุโขทัย!J144"")"),13)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17775</v>
      </c>
      <c r="O220" s="151">
        <f t="shared" ref="O220:O222" ca="1" si="73">IF(L220&gt;0,N220*100/L220,0)</f>
        <v>92.122311479657938</v>
      </c>
      <c r="P220" s="151">
        <f t="shared" ref="P220:P222" ca="1" si="74">IF(M220&gt;0,N220*100/M220,0)</f>
        <v>92.122311479657938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17775</v>
      </c>
      <c r="O222" s="156">
        <f t="shared" ca="1" si="73"/>
        <v>92.122311479657938</v>
      </c>
      <c r="P222" s="156">
        <f t="shared" ca="1" si="74"/>
        <v>92.122311479657938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IFERROR(__xludf.DUMMYFUNCTION("IMPORTRANGE(""https://docs.google.com/spreadsheets/d/11923uPwbBZFjjGgGUA6NLw09EwE0CqkOc4q9oUmW1yo/edit?usp=sharing"",""สุโขทัย!I149"")"),13)</f>
        <v>13</v>
      </c>
      <c r="J229" s="266">
        <f ca="1">IFERROR(__xludf.DUMMYFUNCTION("IMPORTRANGE(""https://docs.google.com/spreadsheets/d/11923uPwbBZFjjGgGUA6NLw09EwE0CqkOc4q9oUmW1yo/edit?usp=sharing"",""สุโขทัย!J149"")"),13)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IFERROR(__xludf.DUMMYFUNCTION("IMPORTRANGE(""https://docs.google.com/spreadsheets/d/11923uPwbBZFjjGgGUA6NLw09EwE0CqkOc4q9oUmW1yo/edit?usp=sharing"",""สุโขทัย!I158"")"),0)</f>
        <v>0</v>
      </c>
      <c r="J238" s="266">
        <f ca="1">IFERROR(__xludf.DUMMYFUNCTION("IMPORTRANGE(""https://docs.google.com/spreadsheets/d/11923uPwbBZFjjGgGUA6NLw09EwE0CqkOc4q9oUmW1yo/edit?usp=sharing"",""สุโขทัย!J158"")"),0)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IFERROR(__xludf.DUMMYFUNCTION("IMPORTRANGE(""https://docs.google.com/spreadsheets/d/11923uPwbBZFjjGgGUA6NLw09EwE0CqkOc4q9oUmW1yo/edit?usp=sharing"",""สุโขทัย!J166"")"),0)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IFERROR(__xludf.DUMMYFUNCTION("IMPORTRANGE(""https://docs.google.com/spreadsheets/d/11923uPwbBZFjjGgGUA6NLw09EwE0CqkOc4q9oUmW1yo/edit?usp=sharing"",""สุโขทัย!I169"")"),0)</f>
        <v>0</v>
      </c>
      <c r="J249" s="315">
        <f ca="1">IFERROR(__xludf.DUMMYFUNCTION("IMPORTRANGE(""https://docs.google.com/spreadsheets/d/11923uPwbBZFjjGgGUA6NLw09EwE0CqkOc4q9oUmW1yo/edit?usp=sharing"",""สุโขทัย!J169"")"),0)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IFERROR(__xludf.DUMMYFUNCTION("IMPORTRANGE(""https://docs.google.com/spreadsheets/d/11923uPwbBZFjjGgGUA6NLw09EwE0CqkOc4q9oUmW1yo/edit?usp=sharing"",""สุโขทัย!J184"")"),0)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IFERROR(__xludf.DUMMYFUNCTION("IMPORTRANGE(""https://docs.google.com/spreadsheets/d/11923uPwbBZFjjGgGUA6NLw09EwE0CqkOc4q9oUmW1yo/edit?usp=sharing"",""สุโขทัย!I185"")"),15)</f>
        <v>15</v>
      </c>
      <c r="J270" s="315">
        <f ca="1">IFERROR(__xludf.DUMMYFUNCTION("IMPORTRANGE(""https://docs.google.com/spreadsheets/d/11923uPwbBZFjjGgGUA6NLw09EwE0CqkOc4q9oUmW1yo/edit?usp=sharing"",""สุโขทัย!J185"")"),15)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122115.48</v>
      </c>
      <c r="O271" s="151">
        <f t="shared" ref="O271:O273" ca="1" si="84">IF(L271&gt;0,N271*100/L271,0)</f>
        <v>51.373782078249896</v>
      </c>
      <c r="P271" s="151">
        <f t="shared" ref="P271:P273" ca="1" si="85">IF(M271&gt;0,N271*100/M271,0)</f>
        <v>68.220938547486028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122115.48</v>
      </c>
      <c r="O273" s="156">
        <f t="shared" ca="1" si="84"/>
        <v>51.373782078249896</v>
      </c>
      <c r="P273" s="156">
        <f t="shared" ca="1" si="85"/>
        <v>68.220938547486028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IFERROR(__xludf.DUMMYFUNCTION("IMPORTRANGE(""https://docs.google.com/spreadsheets/d/1Yj_ptqi66GCucihVvJfMjLAmec39IyEx_6qawtMGysU/edit?usp=sharing"",""สบก!CL34"")"),122115.48)</f>
        <v>122115.48</v>
      </c>
      <c r="O275" s="168">
        <f ca="1">IF(L275&gt;0,N275*100/L275,0)</f>
        <v>51.373782078249896</v>
      </c>
      <c r="P275" s="168">
        <f ca="1">IF(M275&gt;0,N275*100/M275,0)</f>
        <v>68.220938547486028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IFERROR(__xludf.DUMMYFUNCTION("IMPORTRANGE(""https://docs.google.com/spreadsheets/d/11923uPwbBZFjjGgGUA6NLw09EwE0CqkOc4q9oUmW1yo/edit?usp=sharing"",""สุโขทัย!I199"")"),0)</f>
        <v>0</v>
      </c>
      <c r="J289" s="315">
        <f ca="1">IFERROR(__xludf.DUMMYFUNCTION("IMPORTRANGE(""https://docs.google.com/spreadsheets/d/11923uPwbBZFjjGgGUA6NLw09EwE0CqkOc4q9oUmW1yo/edit?usp=sharing"",""สุโขทัย!J199"")"),0)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IFERROR(__xludf.DUMMYFUNCTION("IMPORTRANGE(""https://docs.google.com/spreadsheets/d/11923uPwbBZFjjGgGUA6NLw09EwE0CqkOc4q9oUmW1yo/edit?usp=sharing"",""สุโขทัย!J213"")"),0)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IFERROR(__xludf.DUMMYFUNCTION("IMPORTRANGE(""https://docs.google.com/spreadsheets/d/11923uPwbBZFjjGgGUA6NLw09EwE0CqkOc4q9oUmW1yo/edit?usp=sharing"",""สุโขทัย!I214"")"),0)</f>
        <v>0</v>
      </c>
      <c r="J309" s="332">
        <f ca="1">IFERROR(__xludf.DUMMYFUNCTION("IMPORTRANGE(""https://docs.google.com/spreadsheets/d/11923uPwbBZFjjGgGUA6NLw09EwE0CqkOc4q9oUmW1yo/edit?usp=sharing"",""สุโขทัย!J214"")"),0)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IFERROR(__xludf.DUMMYFUNCTION("IMPORTRANGE(""https://docs.google.com/spreadsheets/d/11923uPwbBZFjjGgGUA6NLw09EwE0CqkOc4q9oUmW1yo/edit?usp=sharing"",""สุโขทัย!J226"")"),0)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IFERROR(__xludf.DUMMYFUNCTION("IMPORTRANGE(""https://docs.google.com/spreadsheets/d/11923uPwbBZFjjGgGUA6NLw09EwE0CqkOc4q9oUmW1yo/edit?usp=sharing"",""สุโขทัย!I228"")"),270)</f>
        <v>270</v>
      </c>
      <c r="J328" s="338">
        <f ca="1">IFERROR(__xludf.DUMMYFUNCTION("IMPORTRANGE(""https://docs.google.com/spreadsheets/d/11923uPwbBZFjjGgGUA6NLw09EwE0CqkOc4q9oUmW1yo/edit?usp=sharing"",""สุโขทัย!J228"")"),141)</f>
        <v>141</v>
      </c>
      <c r="K328" s="316">
        <f ca="1">IF(I328&gt;0,J328*100/I328,0)</f>
        <v>52.222222222222221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638830</v>
      </c>
      <c r="N329" s="152">
        <f t="shared" ca="1" si="98"/>
        <v>446438.32</v>
      </c>
      <c r="O329" s="151">
        <f t="shared" ref="O329:O331" ca="1" si="99">IF(L329&gt;0,N329*100/L329,0)</f>
        <v>51.431208598781147</v>
      </c>
      <c r="P329" s="151">
        <f t="shared" ref="P329:P331" ca="1" si="100">IF(M329&gt;0,N329*100/M329,0)</f>
        <v>69.883743718986267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638830</v>
      </c>
      <c r="N331" s="88">
        <f t="shared" ca="1" si="102"/>
        <v>446438.32</v>
      </c>
      <c r="O331" s="156">
        <f t="shared" ca="1" si="99"/>
        <v>51.431208598781147</v>
      </c>
      <c r="P331" s="156">
        <f t="shared" ca="1" si="100"/>
        <v>69.883743718986267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IFERROR(__xludf.DUMMYFUNCTION("IMPORTRANGE(""https://docs.google.com/spreadsheets/d/1Yj_ptqi66GCucihVvJfMjLAmec39IyEx_6qawtMGysU/edit?usp=sharing"",""สบก!DL34"")"),638830)</f>
        <v>638830</v>
      </c>
      <c r="N333" s="168">
        <f ca="1">IFERROR(__xludf.DUMMYFUNCTION("IMPORTRANGE(""https://docs.google.com/spreadsheets/d/1Yj_ptqi66GCucihVvJfMjLAmec39IyEx_6qawtMGysU/edit?usp=sharing"",""สบก!DM34"")"),446438.32)</f>
        <v>446438.32</v>
      </c>
      <c r="O333" s="168">
        <f ca="1">IF(L333&gt;0,N333*100/L333,0)</f>
        <v>51.431208598781147</v>
      </c>
      <c r="P333" s="168">
        <f ca="1">IF(M333&gt;0,N333*100/M333,0)</f>
        <v>69.883743718986267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IFERROR(__xludf.DUMMYFUNCTION("IMPORTRANGE(""https://docs.google.com/spreadsheets/d/11923uPwbBZFjjGgGUA6NLw09EwE0CqkOc4q9oUmW1yo/edit?usp=sharing"",""สุโขทัย!J234"")"),109)</f>
        <v>109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IFERROR(__xludf.DUMMYFUNCTION("IMPORTRANGE(""https://docs.google.com/spreadsheets/d/11923uPwbBZFjjGgGUA6NLw09EwE0CqkOc4q9oUmW1yo/edit?usp=sharing"",""สุโขทัย!J235"")"),970.379999999999)</f>
        <v>970.37999999999897</v>
      </c>
      <c r="K340" s="341">
        <f t="shared" ca="1" si="103"/>
        <v>67.387499999999932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IFERROR(__xludf.DUMMYFUNCTION("IMPORTRANGE(""https://docs.google.com/spreadsheets/d/11923uPwbBZFjjGgGUA6NLw09EwE0CqkOc4q9oUmW1yo/edit?usp=sharing"",""สุโขทัย!J236"")"),221)</f>
        <v>221</v>
      </c>
      <c r="K341" s="341">
        <f t="shared" ca="1" si="103"/>
        <v>81.851851851851848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IFERROR(__xludf.DUMMYFUNCTION("IMPORTRANGE(""https://docs.google.com/spreadsheets/d/11923uPwbBZFjjGgGUA6NLw09EwE0CqkOc4q9oUmW1yo/edit?usp=sharing"",""สุโขทัย!J237"")"),2620.79)</f>
        <v>2620.79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IFERROR(__xludf.DUMMYFUNCTION("IMPORTRANGE(""https://docs.google.com/spreadsheets/d/11923uPwbBZFjjGgGUA6NLw09EwE0CqkOc4q9oUmW1yo/edit?usp=sharing"",""สุโขทัย!J240"")"),141)</f>
        <v>141</v>
      </c>
      <c r="K345" s="341">
        <f t="shared" ca="1" si="103"/>
        <v>52.222222222222221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IFERROR(__xludf.DUMMYFUNCTION("IMPORTRANGE(""https://docs.google.com/spreadsheets/d/11923uPwbBZFjjGgGUA6NLw09EwE0CqkOc4q9oUmW1yo/edit?usp=sharing"",""สุโขทัย!J241"")"),1952.74)</f>
        <v>1952.74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IFERROR(__xludf.DUMMYFUNCTION("IMPORTRANGE(""https://docs.google.com/spreadsheets/d/11923uPwbBZFjjGgGUA6NLw09EwE0CqkOc4q9oUmW1yo/edit?usp=sharing"",""สุโขทัย!M242"")"),814943.669999999)</f>
        <v>814943.66999999899</v>
      </c>
      <c r="O347" s="357">
        <f ca="1">+IF(L347&gt;0,N347*100/L347,0)</f>
        <v>40.686499585867629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IFERROR(__xludf.DUMMYFUNCTION("IMPORTRANGE(""https://docs.google.com/spreadsheets/d/11923uPwbBZFjjGgGUA6NLw09EwE0CqkOc4q9oUmW1yo/edit?usp=sharing"",""สุโขทัย!M244"")"),162300)</f>
        <v>162300</v>
      </c>
      <c r="O349" s="372">
        <f ca="1">+IF(L349&gt;0,N349*100/L349,0)</f>
        <v>44.213795357960116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IFERROR(__xludf.DUMMYFUNCTION("IMPORTRANGE(""https://docs.google.com/spreadsheets/d/11923uPwbBZFjjGgGUA6NLw09EwE0CqkOc4q9oUmW1yo/edit?usp=sharing"",""สุโขทัย!M247"")"),162300)</f>
        <v>162300</v>
      </c>
      <c r="O352" s="165">
        <f t="shared" ca="1" si="105"/>
        <v>44.213795357960116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IFERROR(__xludf.DUMMYFUNCTION("IMPORTRANGE(""https://docs.google.com/spreadsheets/d/11923uPwbBZFjjGgGUA6NLw09EwE0CqkOc4q9oUmW1yo/edit?usp=sharing"",""สุโขทัย!M249"")"),162300)</f>
        <v>162300</v>
      </c>
      <c r="O354" s="168">
        <f t="shared" ca="1" si="105"/>
        <v>44.213795357960116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IFERROR(__xludf.DUMMYFUNCTION("IMPORTRANGE(""https://docs.google.com/spreadsheets/d/11923uPwbBZFjjGgGUA6NLw09EwE0CqkOc4q9oUmW1yo/edit?usp=sharing"",""สุโขทัย!M252"")"),55000)</f>
        <v>55000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IFERROR(__xludf.DUMMYFUNCTION("IMPORTRANGE(""https://docs.google.com/spreadsheets/d/11923uPwbBZFjjGgGUA6NLw09EwE0CqkOc4q9oUmW1yo/edit?usp=sharing"",""สุโขทัย!M253"")"),11300)</f>
        <v>11300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IFERROR(__xludf.DUMMYFUNCTION("IMPORTRANGE(""https://docs.google.com/spreadsheets/d/11923uPwbBZFjjGgGUA6NLw09EwE0CqkOc4q9oUmW1yo/edit?usp=sharing"",""สุโขทัย!M275"")"),48320)</f>
        <v>48320</v>
      </c>
      <c r="O380" s="372">
        <f ca="1">+IF(L380&gt;0,N380*100/L380,0)</f>
        <v>23.280015417228753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IFERROR(__xludf.DUMMYFUNCTION("IMPORTRANGE(""https://docs.google.com/spreadsheets/d/11923uPwbBZFjjGgGUA6NLw09EwE0CqkOc4q9oUmW1yo/edit?usp=sharing"",""สุโขทัย!M278"")"),48320)</f>
        <v>48320</v>
      </c>
      <c r="O383" s="165">
        <f t="shared" ca="1" si="109"/>
        <v>23.280015417228753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IFERROR(__xludf.DUMMYFUNCTION("IMPORTRANGE(""https://docs.google.com/spreadsheets/d/11923uPwbBZFjjGgGUA6NLw09EwE0CqkOc4q9oUmW1yo/edit?usp=sharing"",""สุโขทัย!M280"")"),48320)</f>
        <v>48320</v>
      </c>
      <c r="O385" s="168">
        <f t="shared" ca="1" si="109"/>
        <v>23.280015417228753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IFERROR(__xludf.DUMMYFUNCTION("IMPORTRANGE(""https://docs.google.com/spreadsheets/d/11923uPwbBZFjjGgGUA6NLw09EwE0CqkOc4q9oUmW1yo/edit?usp=sharing"",""สุโขทัย!M281"")"),47200)</f>
        <v>47200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IFERROR(__xludf.DUMMYFUNCTION("IMPORTRANGE(""https://docs.google.com/spreadsheets/d/11923uPwbBZFjjGgGUA6NLw09EwE0CqkOc4q9oUmW1yo/edit?usp=sharing"",""สุโขทัย!M284"")"),1120)</f>
        <v>1120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IFERROR(__xludf.DUMMYFUNCTION("IMPORTRANGE(""https://docs.google.com/spreadsheets/d/11923uPwbBZFjjGgGUA6NLw09EwE0CqkOc4q9oUmW1yo/edit?usp=sharing"",""สุโขทัย!M296"")"),264665)</f>
        <v>264665</v>
      </c>
      <c r="O401" s="372">
        <f ca="1">+IF(L401&gt;0,N401*100/L401,0)</f>
        <v>87.943179930220964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IFERROR(__xludf.DUMMYFUNCTION("IMPORTRANGE(""https://docs.google.com/spreadsheets/d/11923uPwbBZFjjGgGUA6NLw09EwE0CqkOc4q9oUmW1yo/edit?usp=sharing"",""สุโขทัย!M299"")"),264665)</f>
        <v>264665</v>
      </c>
      <c r="O404" s="168">
        <f t="shared" ca="1" si="112"/>
        <v>87.943179930220964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IFERROR(__xludf.DUMMYFUNCTION("IMPORTRANGE(""https://docs.google.com/spreadsheets/d/11923uPwbBZFjjGgGUA6NLw09EwE0CqkOc4q9oUmW1yo/edit?usp=sharing"",""สุโขทัย!M301"")"),264665)</f>
        <v>264665</v>
      </c>
      <c r="O406" s="168">
        <f t="shared" ca="1" si="112"/>
        <v>87.943179930220964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IFERROR(__xludf.DUMMYFUNCTION("IMPORTRANGE(""https://docs.google.com/spreadsheets/d/11923uPwbBZFjjGgGUA6NLw09EwE0CqkOc4q9oUmW1yo/edit?usp=sharing"",""สุโขทัย!M302"")"),191050)</f>
        <v>191050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IFERROR(__xludf.DUMMYFUNCTION("IMPORTRANGE(""https://docs.google.com/spreadsheets/d/11923uPwbBZFjjGgGUA6NLw09EwE0CqkOc4q9oUmW1yo/edit?usp=sharing"",""สุโขทัย!M305"")"),21965)</f>
        <v>21965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IFERROR(__xludf.DUMMYFUNCTION("IMPORTRANGE(""https://docs.google.com/spreadsheets/d/11923uPwbBZFjjGgGUA6NLw09EwE0CqkOc4q9oUmW1yo/edit?usp=sharing"",""สุโขทัย!M330"")"),177460)</f>
        <v>177460</v>
      </c>
      <c r="O435" s="411">
        <f t="shared" ref="O435:O439" ca="1" si="114">+IF(L435&gt;0,N435*100/L435,0)</f>
        <v>79.578475336322867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IFERROR(__xludf.DUMMYFUNCTION("IMPORTRANGE(""https://docs.google.com/spreadsheets/d/11923uPwbBZFjjGgGUA6NLw09EwE0CqkOc4q9oUmW1yo/edit?usp=sharing"",""สุโขทัย!M332"")"),177460)</f>
        <v>177460</v>
      </c>
      <c r="O437" s="168">
        <f t="shared" ca="1" si="114"/>
        <v>79.578475336322867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IFERROR(__xludf.DUMMYFUNCTION("IMPORTRANGE(""https://docs.google.com/spreadsheets/d/11923uPwbBZFjjGgGUA6NLw09EwE0CqkOc4q9oUmW1yo/edit?usp=sharing"",""สุโขทัย!M334"")"),177460)</f>
        <v>177460</v>
      </c>
      <c r="O439" s="168">
        <f t="shared" ca="1" si="114"/>
        <v>79.578475336322867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IFERROR(__xludf.DUMMYFUNCTION("IMPORTRANGE(""https://docs.google.com/spreadsheets/d/11923uPwbBZFjjGgGUA6NLw09EwE0CqkOc4q9oUmW1yo/edit?usp=sharing"",""สุโขทัย!M338"")"),10260)</f>
        <v>10260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IFERROR(__xludf.DUMMYFUNCTION("IMPORTRANGE(""https://docs.google.com/spreadsheets/d/11923uPwbBZFjjGgGUA6NLw09EwE0CqkOc4q9oUmW1yo/edit?usp=sharing"",""สุโขทัย!M350"")"),90223.19)</f>
        <v>90223.19</v>
      </c>
      <c r="O455" s="372">
        <f t="shared" ref="O455:O459" ca="1" si="116">+IF(L455&gt;0,N455*100/L455,0)</f>
        <v>21.262856361781001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IFERROR(__xludf.DUMMYFUNCTION("IMPORTRANGE(""https://docs.google.com/spreadsheets/d/11923uPwbBZFjjGgGUA6NLw09EwE0CqkOc4q9oUmW1yo/edit?usp=sharing"",""สุโขทัย!M352"")"),90223.19)</f>
        <v>90223.19</v>
      </c>
      <c r="O457" s="168">
        <f t="shared" ca="1" si="116"/>
        <v>21.262856361781001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IFERROR(__xludf.DUMMYFUNCTION("IMPORTRANGE(""https://docs.google.com/spreadsheets/d/11923uPwbBZFjjGgGUA6NLw09EwE0CqkOc4q9oUmW1yo/edit?usp=sharing"",""สุโขทัย!M354"")"),90223.19)</f>
        <v>90223.19</v>
      </c>
      <c r="O459" s="168">
        <f t="shared" ca="1" si="116"/>
        <v>21.262856361781001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IFERROR(__xludf.DUMMYFUNCTION("IMPORTRANGE(""https://docs.google.com/spreadsheets/d/11923uPwbBZFjjGgGUA6NLw09EwE0CqkOc4q9oUmW1yo/edit?usp=sharing"",""สุโขทัย!M357"")"),55000)</f>
        <v>55000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IFERROR(__xludf.DUMMYFUNCTION("IMPORTRANGE(""https://docs.google.com/spreadsheets/d/11923uPwbBZFjjGgGUA6NLw09EwE0CqkOc4q9oUmW1yo/edit?usp=sharing"",""สุโขทัย!M358"")"),35223.19)</f>
        <v>35223.19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IFERROR(__xludf.DUMMYFUNCTION("IMPORTRANGE(""https://docs.google.com/spreadsheets/d/11923uPwbBZFjjGgGUA6NLw09EwE0CqkOc4q9oUmW1yo/edit?usp=sharing"",""สุโขทัย!I359"")"),35801)</f>
        <v>35801</v>
      </c>
      <c r="J464" s="266">
        <f ca="1">IFERROR(__xludf.DUMMYFUNCTION("IMPORTRANGE(""https://docs.google.com/spreadsheets/d/11923uPwbBZFjjGgGUA6NLw09EwE0CqkOc4q9oUmW1yo/edit?usp=sharing"",""สุโขทัย!J359"")"),30832)</f>
        <v>30832</v>
      </c>
      <c r="K464" s="267">
        <f t="shared" ref="K464:K515" ca="1" si="117">IF(I464&gt;0,J464*100/I464,0)</f>
        <v>86.1204994273903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IFERROR(__xludf.DUMMYFUNCTION("IMPORTRANGE(""https://docs.google.com/spreadsheets/d/11923uPwbBZFjjGgGUA6NLw09EwE0CqkOc4q9oUmW1yo/edit?usp=sharing"",""สุโขทัย!I411"")"),0)</f>
        <v>0</v>
      </c>
      <c r="J516" s="266">
        <f ca="1">IFERROR(__xludf.DUMMYFUNCTION("IMPORTRANGE(""https://docs.google.com/spreadsheets/d/11923uPwbBZFjjGgGUA6NLw09EwE0CqkOc4q9oUmW1yo/edit?usp=sharing"",""สุโขทัย!J411"")"),0)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IFERROR(__xludf.DUMMYFUNCTION("IMPORTRANGE(""https://docs.google.com/spreadsheets/d/11923uPwbBZFjjGgGUA6NLw09EwE0CqkOc4q9oUmW1yo/edit?usp=sharing"",""สุโขทัย!I412"")"),0)</f>
        <v>0</v>
      </c>
      <c r="J517" s="283">
        <f ca="1">IFERROR(__xludf.DUMMYFUNCTION("IMPORTRANGE(""https://docs.google.com/spreadsheets/d/11923uPwbBZFjjGgGUA6NLw09EwE0CqkOc4q9oUmW1yo/edit?usp=sharing"",""สุโขทัย!J412"")"),0)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IFERROR(__xludf.DUMMYFUNCTION("IMPORTRANGE(""https://docs.google.com/spreadsheets/d/11923uPwbBZFjjGgGUA6NLw09EwE0CqkOc4q9oUmW1yo/edit?usp=sharing"",""สุโขทัย!I413"")"),0)</f>
        <v>0</v>
      </c>
      <c r="J518" s="283">
        <f ca="1">IFERROR(__xludf.DUMMYFUNCTION("IMPORTRANGE(""https://docs.google.com/spreadsheets/d/11923uPwbBZFjjGgGUA6NLw09EwE0CqkOc4q9oUmW1yo/edit?usp=sharing"",""สุโขทัย!J413"")"),0)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IFERROR(__xludf.DUMMYFUNCTION("IMPORTRANGE(""https://docs.google.com/spreadsheets/d/11923uPwbBZFjjGgGUA6NLw09EwE0CqkOc4q9oUmW1yo/edit?usp=sharing"",""สุโขทัย!I420"")"),12)</f>
        <v>12</v>
      </c>
      <c r="J525" s="283">
        <f ca="1">IFERROR(__xludf.DUMMYFUNCTION("IMPORTRANGE(""https://docs.google.com/spreadsheets/d/11923uPwbBZFjjGgGUA6NLw09EwE0CqkOc4q9oUmW1yo/edit?usp=sharing"",""สุโขทัย!J420"")"),12)</f>
        <v>12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IFERROR(__xludf.DUMMYFUNCTION("IMPORTRANGE(""https://docs.google.com/spreadsheets/d/11923uPwbBZFjjGgGUA6NLw09EwE0CqkOc4q9oUmW1yo/edit?usp=sharing"",""สุโขทัย!I421"")"),2)</f>
        <v>2</v>
      </c>
      <c r="J526" s="283">
        <f ca="1">IFERROR(__xludf.DUMMYFUNCTION("IMPORTRANGE(""https://docs.google.com/spreadsheets/d/11923uPwbBZFjjGgGUA6NLw09EwE0CqkOc4q9oUmW1yo/edit?usp=sharing"",""สุโขทัย!J421"")"),2)</f>
        <v>2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IFERROR(__xludf.DUMMYFUNCTION("IMPORTRANGE(""https://docs.google.com/spreadsheets/d/11923uPwbBZFjjGgGUA6NLw09EwE0CqkOc4q9oUmW1yo/edit?usp=sharing"",""สุโขทัย!J459"")"),5202)</f>
        <v>5202</v>
      </c>
      <c r="K564" s="371">
        <f ca="1">IF(I564&gt;0,J564*100/I564,0)</f>
        <v>247.71428571428572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IFERROR(__xludf.DUMMYFUNCTION("IMPORTRANGE(""https://docs.google.com/spreadsheets/d/11923uPwbBZFjjGgGUA6NLw09EwE0CqkOc4q9oUmW1yo/edit?usp=sharing"",""สุโขทัย!M459"")"),53235.4799999999)</f>
        <v>53235.479999999901</v>
      </c>
      <c r="O564" s="372">
        <f t="shared" ref="O564:O568" ca="1" si="122">+IF(L564&gt;0,N564*100/L564,0)</f>
        <v>37.426518560179908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IFERROR(__xludf.DUMMYFUNCTION("IMPORTRANGE(""https://docs.google.com/spreadsheets/d/11923uPwbBZFjjGgGUA6NLw09EwE0CqkOc4q9oUmW1yo/edit?usp=sharing"",""สุโขทัย!M461"")"),53235.4799999999)</f>
        <v>53235.479999999901</v>
      </c>
      <c r="O566" s="168">
        <f t="shared" ca="1" si="122"/>
        <v>37.426518560179908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IFERROR(__xludf.DUMMYFUNCTION("IMPORTRANGE(""https://docs.google.com/spreadsheets/d/11923uPwbBZFjjGgGUA6NLw09EwE0CqkOc4q9oUmW1yo/edit?usp=sharing"",""สุโขทัย!M463"")"),53235.4799999999)</f>
        <v>53235.479999999901</v>
      </c>
      <c r="O568" s="168">
        <f t="shared" ca="1" si="122"/>
        <v>37.426518560179908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IFERROR(__xludf.DUMMYFUNCTION("IMPORTRANGE(""https://docs.google.com/spreadsheets/d/11923uPwbBZFjjGgGUA6NLw09EwE0CqkOc4q9oUmW1yo/edit?usp=sharing"",""สุโขทัย!M466"")"),31935.48)</f>
        <v>31935.48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IFERROR(__xludf.DUMMYFUNCTION("IMPORTRANGE(""https://docs.google.com/spreadsheets/d/11923uPwbBZFjjGgGUA6NLw09EwE0CqkOc4q9oUmW1yo/edit?usp=sharing"",""สุโขทัย!M467"")"),21300)</f>
        <v>21300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IFERROR(__xludf.DUMMYFUNCTION("IMPORTRANGE(""https://docs.google.com/spreadsheets/d/11923uPwbBZFjjGgGUA6NLw09EwE0CqkOc4q9oUmW1yo/edit?usp=sharing"",""สุโขทัย!J468"")"),5202)</f>
        <v>5202</v>
      </c>
      <c r="K573" s="201">
        <f ca="1">IF(I573&gt;0,J573*100/I573,0)</f>
        <v>247.71428571428572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IFERROR(__xludf.DUMMYFUNCTION("IMPORTRANGE(""https://docs.google.com/spreadsheets/d/11923uPwbBZFjjGgGUA6NLw09EwE0CqkOc4q9oUmW1yo/edit?usp=sharing"",""สุโขทัย!J472"")"),4766)</f>
        <v>4766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IFERROR(__xludf.DUMMYFUNCTION("IMPORTRANGE(""https://docs.google.com/spreadsheets/d/11923uPwbBZFjjGgGUA6NLw09EwE0CqkOc4q9oUmW1yo/edit?usp=sharing"",""สุโขทัย!J484"")"),72)</f>
        <v>72</v>
      </c>
      <c r="K589" s="163">
        <f t="shared" ref="K589:K596" ca="1" si="125">IF(I589&gt;0,J589*100/I589,0)</f>
        <v>80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IFERROR(__xludf.DUMMYFUNCTION("IMPORTRANGE(""https://docs.google.com/spreadsheets/d/11923uPwbBZFjjGgGUA6NLw09EwE0CqkOc4q9oUmW1yo/edit?usp=sharing"",""สุโขทัย!J485"")"),85.74)</f>
        <v>85.74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IFERROR(__xludf.DUMMYFUNCTION("IMPORTRANGE(""https://docs.google.com/spreadsheets/d/11923uPwbBZFjjGgGUA6NLw09EwE0CqkOc4q9oUmW1yo/edit?usp=sharing"",""สุโขทัย!J486"")"),53)</f>
        <v>53</v>
      </c>
      <c r="K591" s="163">
        <f t="shared" ca="1" si="125"/>
        <v>58.888888888888886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IFERROR(__xludf.DUMMYFUNCTION("IMPORTRANGE(""https://docs.google.com/spreadsheets/d/11923uPwbBZFjjGgGUA6NLw09EwE0CqkOc4q9oUmW1yo/edit?usp=sharing"",""สุโขทัย!J487"")"),56.16)</f>
        <v>56.16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0">
        <f ca="1">IFERROR(__xludf.DUMMYFUNCTION("IMPORTRANGE(""https://docs.google.com/spreadsheets/d/11923uPwbBZFjjGgGUA6NLw09EwE0CqkOc4q9oUmW1yo/edit?usp=sharing"",""สุโขทัย!J491"")"),0.84)</f>
        <v>0.84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IFERROR(__xludf.DUMMYFUNCTION("IMPORTRANGE(""https://docs.google.com/spreadsheets/d/11923uPwbBZFjjGgGUA6NLw09EwE0CqkOc4q9oUmW1yo/edit?usp=sharing"",""สุโขทัย!J507"")"),158)</f>
        <v>158</v>
      </c>
      <c r="K612" s="163">
        <f t="shared" ca="1" si="127"/>
        <v>158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0">
        <f ca="1">IFERROR(__xludf.DUMMYFUNCTION("IMPORTRANGE(""https://docs.google.com/spreadsheets/d/11923uPwbBZFjjGgGUA6NLw09EwE0CqkOc4q9oUmW1yo/edit?usp=sharing"",""สุโขทัย!J523"")"),3836891.93)</f>
        <v>3836891.93</v>
      </c>
      <c r="K628" s="341">
        <f t="shared" ref="K628:K635" ca="1" si="129">IF(I628&gt;0,J628*100/I628,0)</f>
        <v>62.620323190942401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IFERROR(__xludf.DUMMYFUNCTION("IMPORTRANGE(""https://docs.google.com/spreadsheets/d/11923uPwbBZFjjGgGUA6NLw09EwE0CqkOc4q9oUmW1yo/edit?usp=sharing"",""สุโขทัย!I524"")"),426)</f>
        <v>426</v>
      </c>
      <c r="J629" s="340">
        <f ca="1">IFERROR(__xludf.DUMMYFUNCTION("IMPORTRANGE(""https://docs.google.com/spreadsheets/d/11923uPwbBZFjjGgGUA6NLw09EwE0CqkOc4q9oUmW1yo/edit?usp=sharing"",""สุโขทัย!J524"")"),282)</f>
        <v>282</v>
      </c>
      <c r="K629" s="341">
        <f t="shared" ca="1" si="129"/>
        <v>66.197183098591552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0">
        <f ca="1">IFERROR(__xludf.DUMMYFUNCTION("IMPORTRANGE(""https://docs.google.com/spreadsheets/d/11923uPwbBZFjjGgGUA6NLw09EwE0CqkOc4q9oUmW1yo/edit?usp=sharing"",""สุโขทัย!J525"")"),1308647.36)</f>
        <v>1308647.3600000001</v>
      </c>
      <c r="K630" s="341">
        <f t="shared" ca="1" si="129"/>
        <v>18.673376875743529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IFERROR(__xludf.DUMMYFUNCTION("IMPORTRANGE(""https://docs.google.com/spreadsheets/d/11923uPwbBZFjjGgGUA6NLw09EwE0CqkOc4q9oUmW1yo/edit?usp=sharing"",""สุโขทัย!I526"")"),256)</f>
        <v>256</v>
      </c>
      <c r="J631" s="340">
        <f ca="1">IFERROR(__xludf.DUMMYFUNCTION("IMPORTRANGE(""https://docs.google.com/spreadsheets/d/11923uPwbBZFjjGgGUA6NLw09EwE0CqkOc4q9oUmW1yo/edit?usp=sharing"",""สุโขทัย!J526"")"),202)</f>
        <v>202</v>
      </c>
      <c r="K631" s="341">
        <f t="shared" ca="1" si="129"/>
        <v>78.90625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IFERROR(__xludf.DUMMYFUNCTION("IMPORTRANGE(""https://docs.google.com/spreadsheets/d/11923uPwbBZFjjGgGUA6NLw09EwE0CqkOc4q9oUmW1yo/edit?usp=sharing"",""สุโขทัย!I527"")"),2664010.23)</f>
        <v>2664010.23</v>
      </c>
      <c r="J632" s="340">
        <f ca="1">IFERROR(__xludf.DUMMYFUNCTION("IMPORTRANGE(""https://docs.google.com/spreadsheets/d/11923uPwbBZFjjGgGUA6NLw09EwE0CqkOc4q9oUmW1yo/edit?usp=sharing"",""สุโขทัย!J527"")"),500059.53)</f>
        <v>500059.53</v>
      </c>
      <c r="K632" s="341">
        <f t="shared" ca="1" si="129"/>
        <v>18.770931296311126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IFERROR(__xludf.DUMMYFUNCTION("IMPORTRANGE(""https://docs.google.com/spreadsheets/d/11923uPwbBZFjjGgGUA6NLw09EwE0CqkOc4q9oUmW1yo/edit?usp=sharing"",""สุโขทัย!I528"")"),180)</f>
        <v>180</v>
      </c>
      <c r="J633" s="340">
        <f ca="1">IFERROR(__xludf.DUMMYFUNCTION("IMPORTRANGE(""https://docs.google.com/spreadsheets/d/11923uPwbBZFjjGgGUA6NLw09EwE0CqkOc4q9oUmW1yo/edit?usp=sharing"",""สุโขทัย!J528"")"),58)</f>
        <v>58</v>
      </c>
      <c r="K633" s="341">
        <f t="shared" ca="1" si="129"/>
        <v>32.222222222222221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IFERROR(__xludf.DUMMYFUNCTION("IMPORTRANGE(""https://docs.google.com/spreadsheets/d/11923uPwbBZFjjGgGUA6NLw09EwE0CqkOc4q9oUmW1yo/edit?usp=sharing"",""สุโขทัย!I529"")"),5000000)</f>
        <v>5000000</v>
      </c>
      <c r="J634" s="340">
        <f ca="1">IFERROR(__xludf.DUMMYFUNCTION("IMPORTRANGE(""https://docs.google.com/spreadsheets/d/11923uPwbBZFjjGgGUA6NLw09EwE0CqkOc4q9oUmW1yo/edit?usp=sharing"",""สุโขทัย!J529"")"),2140000)</f>
        <v>2140000</v>
      </c>
      <c r="K634" s="341">
        <f t="shared" ca="1" si="129"/>
        <v>42.8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27095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27095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27095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IFERROR(__xludf.DUMMYFUNCTION("IMPORTRANGE(""https://docs.google.com/spreadsheets/d/11923uPwbBZFjjGgGUA6NLw09EwE0CqkOc4q9oUmW1yo/edit?usp=sharing"",""สุโขทัย!J541"")"),0)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IFERROR(__xludf.DUMMYFUNCTION("IMPORTRANGE(""https://docs.google.com/spreadsheets/d/11923uPwbBZFjjGgGUA6NLw09EwE0CqkOc4q9oUmW1yo/edit?usp=sharing"",""สุโขทัย!J542"")"),0)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IFERROR(__xludf.DUMMYFUNCTION("IMPORTRANGE(""https://docs.google.com/spreadsheets/d/11923uPwbBZFjjGgGUA6NLw09EwE0CqkOc4q9oUmW1yo/edit?usp=sharing"",""สุโขทัย!I543"")"),0)</f>
        <v>0</v>
      </c>
      <c r="J648" s="535">
        <f ca="1">IFERROR(__xludf.DUMMYFUNCTION("IMPORTRANGE(""https://docs.google.com/spreadsheets/d/11923uPwbBZFjjGgGUA6NLw09EwE0CqkOc4q9oUmW1yo/edit?usp=sharing"",""สุโขทัย!J543"")"),0)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IFERROR(__xludf.DUMMYFUNCTION("IMPORTRANGE(""https://docs.google.com/spreadsheets/d/11923uPwbBZFjjGgGUA6NLw09EwE0CqkOc4q9oUmW1yo/edit?usp=sharing"",""สุโขทัย!L543"")"),0)</f>
        <v>0</v>
      </c>
      <c r="M648" s="520"/>
      <c r="N648" s="537">
        <f ca="1">IFERROR(__xludf.DUMMYFUNCTION("IMPORTRANGE(""https://docs.google.com/spreadsheets/d/11923uPwbBZFjjGgGUA6NLw09EwE0CqkOc4q9oUmW1yo/edit?usp=sharing"",""สุโขทัย!M543"")"),0)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IFERROR(__xludf.DUMMYFUNCTION("IMPORTRANGE(""https://docs.google.com/spreadsheets/d/11923uPwbBZFjjGgGUA6NLw09EwE0CqkOc4q9oUmW1yo/edit?usp=sharing"",""สุโขทัย!I544"")"),0)</f>
        <v>0</v>
      </c>
      <c r="J649" s="535">
        <f ca="1">IFERROR(__xludf.DUMMYFUNCTION("IMPORTRANGE(""https://docs.google.com/spreadsheets/d/11923uPwbBZFjjGgGUA6NLw09EwE0CqkOc4q9oUmW1yo/edit?usp=sharing"",""สุโขทัย!J544"")"),0)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IFERROR(__xludf.DUMMYFUNCTION("IMPORTRANGE(""https://docs.google.com/spreadsheets/d/11923uPwbBZFjjGgGUA6NLw09EwE0CqkOc4q9oUmW1yo/edit?usp=sharing"",""สุโขทัย!L544"")"),0)</f>
        <v>0</v>
      </c>
      <c r="M649" s="520"/>
      <c r="N649" s="537">
        <f ca="1">IFERROR(__xludf.DUMMYFUNCTION("IMPORTRANGE(""https://docs.google.com/spreadsheets/d/11923uPwbBZFjjGgGUA6NLw09EwE0CqkOc4q9oUmW1yo/edit?usp=sharing"",""สุโขทัย!M544"")"),0)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IFERROR(__xludf.DUMMYFUNCTION("IMPORTRANGE(""https://docs.google.com/spreadsheets/d/11923uPwbBZFjjGgGUA6NLw09EwE0CqkOc4q9oUmW1yo/edit?usp=sharing"",""สุโขทัย!I545"")"),0)</f>
        <v>0</v>
      </c>
      <c r="J650" s="535">
        <f ca="1">IFERROR(__xludf.DUMMYFUNCTION("IMPORTRANGE(""https://docs.google.com/spreadsheets/d/11923uPwbBZFjjGgGUA6NLw09EwE0CqkOc4q9oUmW1yo/edit?usp=sharing"",""สุโขทัย!J545"")"),0)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IFERROR(__xludf.DUMMYFUNCTION("IMPORTRANGE(""https://docs.google.com/spreadsheets/d/11923uPwbBZFjjGgGUA6NLw09EwE0CqkOc4q9oUmW1yo/edit?usp=sharing"",""สุโขทัย!L545"")"),0)</f>
        <v>0</v>
      </c>
      <c r="M650" s="520"/>
      <c r="N650" s="537">
        <f ca="1">IFERROR(__xludf.DUMMYFUNCTION("IMPORTRANGE(""https://docs.google.com/spreadsheets/d/11923uPwbBZFjjGgGUA6NLw09EwE0CqkOc4q9oUmW1yo/edit?usp=sharing"",""สุโขทัย!M545"")"),0)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IFERROR(__xludf.DUMMYFUNCTION("IMPORTRANGE(""https://docs.google.com/spreadsheets/d/11923uPwbBZFjjGgGUA6NLw09EwE0CqkOc4q9oUmW1yo/edit?usp=sharing"",""สุโขทัย!I546"")"),719)</f>
        <v>719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IFERROR(__xludf.DUMMYFUNCTION("IMPORTRANGE(""https://docs.google.com/spreadsheets/d/11923uPwbBZFjjGgGUA6NLw09EwE0CqkOc4q9oUmW1yo/edit?usp=sharing"",""สุโขทัย!L546"")"),17975)</f>
        <v>17975</v>
      </c>
      <c r="M651" s="520"/>
      <c r="N651" s="537">
        <f ca="1">IFERROR(__xludf.DUMMYFUNCTION("IMPORTRANGE(""https://docs.google.com/spreadsheets/d/11923uPwbBZFjjGgGUA6NLw09EwE0CqkOc4q9oUmW1yo/edit?usp=sharing"",""สุโขทัย!M546"")"),0)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IFERROR(__xludf.DUMMYFUNCTION("IMPORTRANGE(""https://docs.google.com/spreadsheets/d/11923uPwbBZFjjGgGUA6NLw09EwE0CqkOc4q9oUmW1yo/edit?usp=sharing"",""สุโขทัย!J547"")"),0)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IFERROR(__xludf.DUMMYFUNCTION("IMPORTRANGE(""https://docs.google.com/spreadsheets/d/11923uPwbBZFjjGgGUA6NLw09EwE0CqkOc4q9oUmW1yo/edit?usp=sharing"",""สุโขทัย!J548"")"),0)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IFERROR(__xludf.DUMMYFUNCTION("IMPORTRANGE(""https://docs.google.com/spreadsheets/d/11923uPwbBZFjjGgGUA6NLw09EwE0CqkOc4q9oUmW1yo/edit?usp=sharing"",""สุโขทัย!J550"")"),0)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IFERROR(__xludf.DUMMYFUNCTION("IMPORTRANGE(""https://docs.google.com/spreadsheets/d/11923uPwbBZFjjGgGUA6NLw09EwE0CqkOc4q9oUmW1yo/edit?usp=sharing"",""สุโขทัย!J551"")"),0)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IFERROR(__xludf.DUMMYFUNCTION("IMPORTRANGE(""https://docs.google.com/spreadsheets/d/11923uPwbBZFjjGgGUA6NLw09EwE0CqkOc4q9oUmW1yo/edit?usp=sharing"",""สุโขทัย!J552"")"),0)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IFERROR(__xludf.DUMMYFUNCTION("IMPORTRANGE(""https://docs.google.com/spreadsheets/d/11923uPwbBZFjjGgGUA6NLw09EwE0CqkOc4q9oUmW1yo/edit?usp=sharing"",""สุโขทัย!J553"")"),0)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IFERROR(__xludf.DUMMYFUNCTION("IMPORTRANGE(""https://docs.google.com/spreadsheets/d/11923uPwbBZFjjGgGUA6NLw09EwE0CqkOc4q9oUmW1yo/edit?usp=sharing"",""สุโขทัย!J554"")"),0)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IFERROR(__xludf.DUMMYFUNCTION("IMPORTRANGE(""https://docs.google.com/spreadsheets/d/11923uPwbBZFjjGgGUA6NLw09EwE0CqkOc4q9oUmW1yo/edit?usp=sharing"",""สุโขทัย!J555"")"),0)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IFERROR(__xludf.DUMMYFUNCTION("IMPORTRANGE(""https://docs.google.com/spreadsheets/d/11923uPwbBZFjjGgGUA6NLw09EwE0CqkOc4q9oUmW1yo/edit?usp=sharing"",""สุโขทัย!J556"")"),0)</f>
        <v>0</v>
      </c>
      <c r="K661" s="536"/>
      <c r="L661" s="521">
        <f ca="1">IFERROR(__xludf.DUMMYFUNCTION("IMPORTRANGE(""https://docs.google.com/spreadsheets/d/11923uPwbBZFjjGgGUA6NLw09EwE0CqkOc4q9oUmW1yo/edit?usp=sharing"",""สุโขทัย!L556"")"),9120)</f>
        <v>9120</v>
      </c>
      <c r="M661" s="520"/>
      <c r="N661" s="537">
        <f ca="1">IFERROR(__xludf.DUMMYFUNCTION("IMPORTRANGE(""https://docs.google.com/spreadsheets/d/11923uPwbBZFjjGgGUA6NLw09EwE0CqkOc4q9oUmW1yo/edit?usp=sharing"",""สุโขทัย!M556"")"),0)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IFERROR(__xludf.DUMMYFUNCTION("IMPORTRANGE(""https://docs.google.com/spreadsheets/d/11923uPwbBZFjjGgGUA6NLw09EwE0CqkOc4q9oUmW1yo/edit?usp=sharing"",""สุโขทัย!J557"")"),0)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IFERROR(__xludf.DUMMYFUNCTION("IMPORTRANGE(""https://docs.google.com/spreadsheets/d/11923uPwbBZFjjGgGUA6NLw09EwE0CqkOc4q9oUmW1yo/edit?usp=sharing"",""สุโขทัย!I558"")"),228)</f>
        <v>228</v>
      </c>
      <c r="J663" s="535">
        <f ca="1">IFERROR(__xludf.DUMMYFUNCTION("IMPORTRANGE(""https://docs.google.com/spreadsheets/d/11923uPwbBZFjjGgGUA6NLw09EwE0CqkOc4q9oUmW1yo/edit?usp=sharing"",""สุโขทัย!J558"")"),0)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IFERROR(__xludf.DUMMYFUNCTION("IMPORTRANGE(""https://docs.google.com/spreadsheets/d/11923uPwbBZFjjGgGUA6NLw09EwE0CqkOc4q9oUmW1yo/edit?usp=sharing"",""สุโขทัย!I560"")"),0)</f>
        <v>0</v>
      </c>
      <c r="J665" s="535">
        <f ca="1">IFERROR(__xludf.DUMMYFUNCTION("IMPORTRANGE(""https://docs.google.com/spreadsheets/d/11923uPwbBZFjjGgGUA6NLw09EwE0CqkOc4q9oUmW1yo/edit?usp=sharing"",""สุโขทัย!J560"")"),0)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IFERROR(__xludf.DUMMYFUNCTION("IMPORTRANGE(""https://docs.google.com/spreadsheets/d/11923uPwbBZFjjGgGUA6NLw09EwE0CqkOc4q9oUmW1yo/edit?usp=sharing"",""สุโขทัย!L560"")"),0)</f>
        <v>0</v>
      </c>
      <c r="M665" s="520"/>
      <c r="N665" s="537">
        <f ca="1">IFERROR(__xludf.DUMMYFUNCTION("IMPORTRANGE(""https://docs.google.com/spreadsheets/d/11923uPwbBZFjjGgGUA6NLw09EwE0CqkOc4q9oUmW1yo/edit?usp=sharing"",""สุโขทัย!M560"")"),0)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IFERROR(__xludf.DUMMYFUNCTION("IMPORTRANGE(""https://docs.google.com/spreadsheets/d/11923uPwbBZFjjGgGUA6NLw09EwE0CqkOc4q9oUmW1yo/edit?usp=sharing"",""สุโขทัย!J561"")"),0)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IFERROR(__xludf.DUMMYFUNCTION("IMPORTRANGE(""https://docs.google.com/spreadsheets/d/11923uPwbBZFjjGgGUA6NLw09EwE0CqkOc4q9oUmW1yo/edit?usp=sharing"",""สุโขทัย!J562"")"),0)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IFERROR(__xludf.DUMMYFUNCTION("IMPORTRANGE(""https://docs.google.com/spreadsheets/d/11923uPwbBZFjjGgGUA6NLw09EwE0CqkOc4q9oUmW1yo/edit?usp=sharing"",""สุโขทัย!I563"")"),0)</f>
        <v>0</v>
      </c>
      <c r="J668" s="535">
        <f ca="1">IFERROR(__xludf.DUMMYFUNCTION("IMPORTRANGE(""https://docs.google.com/spreadsheets/d/11923uPwbBZFjjGgGUA6NLw09EwE0CqkOc4q9oUmW1yo/edit?usp=sharing"",""สุโขทัย!J563"")"),0)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IFERROR(__xludf.DUMMYFUNCTION("IMPORTRANGE(""https://docs.google.com/spreadsheets/d/11923uPwbBZFjjGgGUA6NLw09EwE0CqkOc4q9oUmW1yo/edit?usp=sharing"",""สุโขทัย!L563"")"),0)</f>
        <v>0</v>
      </c>
      <c r="M668" s="520"/>
      <c r="N668" s="537">
        <f ca="1">IFERROR(__xludf.DUMMYFUNCTION("IMPORTRANGE(""https://docs.google.com/spreadsheets/d/11923uPwbBZFjjGgGUA6NLw09EwE0CqkOc4q9oUmW1yo/edit?usp=sharing"",""สุโขทัย!M563"")"),0)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IFERROR(__xludf.DUMMYFUNCTION("IMPORTRANGE(""https://docs.google.com/spreadsheets/d/11923uPwbBZFjjGgGUA6NLw09EwE0CqkOc4q9oUmW1yo/edit?usp=sharing"",""สุโขทัย!J564"")"),0)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IFERROR(__xludf.DUMMYFUNCTION("IMPORTRANGE(""https://docs.google.com/spreadsheets/d/11923uPwbBZFjjGgGUA6NLw09EwE0CqkOc4q9oUmW1yo/edit?usp=sharing"",""สุโขทัย!J565"")"),0)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IFERROR(__xludf.DUMMYFUNCTION("IMPORTRANGE(""https://docs.google.com/spreadsheets/d/11923uPwbBZFjjGgGUA6NLw09EwE0CqkOc4q9oUmW1yo/edit?usp=sharing"",""สุโขทัย!I566"")"),0)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IFERROR(__xludf.DUMMYFUNCTION("IMPORTRANGE(""https://docs.google.com/spreadsheets/d/11923uPwbBZFjjGgGUA6NLw09EwE0CqkOc4q9oUmW1yo/edit?usp=sharing"",""สุโขทัย!L566"")"),0)</f>
        <v>0</v>
      </c>
      <c r="M671" s="520"/>
      <c r="N671" s="537">
        <f ca="1">IFERROR(__xludf.DUMMYFUNCTION("IMPORTRANGE(""https://docs.google.com/spreadsheets/d/11923uPwbBZFjjGgGUA6NLw09EwE0CqkOc4q9oUmW1yo/edit?usp=sharing"",""สุโขทัย!M566"")"),0)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IFERROR(__xludf.DUMMYFUNCTION("IMPORTRANGE(""https://docs.google.com/spreadsheets/d/11923uPwbBZFjjGgGUA6NLw09EwE0CqkOc4q9oUmW1yo/edit?usp=sharing"",""สุโขทัย!J567"")"),0)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IFERROR(__xludf.DUMMYFUNCTION("IMPORTRANGE(""https://docs.google.com/spreadsheets/d/11923uPwbBZFjjGgGUA6NLw09EwE0CqkOc4q9oUmW1yo/edit?usp=sharing"",""สุโขทัย!J568"")"),0)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IFERROR(__xludf.DUMMYFUNCTION("IMPORTRANGE(""https://docs.google.com/spreadsheets/d/11923uPwbBZFjjGgGUA6NLw09EwE0CqkOc4q9oUmW1yo/edit?usp=sharing"",""สุโขทัย!J569"")"),0)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IFERROR(__xludf.DUMMYFUNCTION("IMPORTRANGE(""https://docs.google.com/spreadsheets/d/11923uPwbBZFjjGgGUA6NLw09EwE0CqkOc4q9oUmW1yo/edit?usp=sharing"",""สุโขทัย!J570"")"),0)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IFERROR(__xludf.DUMMYFUNCTION("IMPORTRANGE(""https://docs.google.com/spreadsheets/d/11923uPwbBZFjjGgGUA6NLw09EwE0CqkOc4q9oUmW1yo/edit?usp=sharing"",""สุโขทัย!J571"")"),0)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IFERROR(__xludf.DUMMYFUNCTION("IMPORTRANGE(""https://docs.google.com/spreadsheets/d/11923uPwbBZFjjGgGUA6NLw09EwE0CqkOc4q9oUmW1yo/edit?usp=sharing"",""สุโขทัย!J572"")"),0)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L614" sqref="L61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2851562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290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2882118.7</v>
      </c>
      <c r="N8" s="23">
        <f t="shared" ca="1" si="0"/>
        <v>3491337.75</v>
      </c>
      <c r="O8" s="22">
        <f t="shared" ref="O8:O16" ca="1" si="1">IF(L8&gt;0,N8*100/L8,0)</f>
        <v>61.951243994961544</v>
      </c>
      <c r="P8" s="22">
        <f t="shared" ref="P8:P16" ca="1" si="2">IF(M8&gt;0,N8*100/M8,0)</f>
        <v>121.13788894260323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2882118.7</v>
      </c>
      <c r="N10" s="30">
        <f t="shared" ca="1" si="4"/>
        <v>3491337.75</v>
      </c>
      <c r="O10" s="29">
        <f t="shared" ca="1" si="1"/>
        <v>61.951243994961544</v>
      </c>
      <c r="P10" s="29">
        <f t="shared" ca="1" si="2"/>
        <v>121.13788894260323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2036689</v>
      </c>
      <c r="N12" s="39">
        <f t="shared" ca="1" si="6"/>
        <v>2645908.0499999998</v>
      </c>
      <c r="O12" s="39">
        <f t="shared" ca="1" si="1"/>
        <v>55.235949832491052</v>
      </c>
      <c r="P12" s="39">
        <f t="shared" ca="1" si="2"/>
        <v>129.91222764005695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994395.90000000014</v>
      </c>
      <c r="O14" s="39">
        <f t="shared" ca="1" si="1"/>
        <v>34.170600104738959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2882118.7</v>
      </c>
      <c r="N18" s="23">
        <f t="shared" ca="1" si="11"/>
        <v>2496941.8499999996</v>
      </c>
      <c r="O18" s="22">
        <f t="shared" ref="O18:O20" ca="1" si="12">IF(L18&gt;0,N18*100/L18,0)</f>
        <v>72.778154631210327</v>
      </c>
      <c r="P18" s="22">
        <f t="shared" ref="P18:P26" ca="1" si="13">IF(M18&gt;0,N18*100/M18,0)</f>
        <v>86.635635444161252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2882118.7</v>
      </c>
      <c r="N20" s="30">
        <f t="shared" ca="1" si="15"/>
        <v>2496941.8499999996</v>
      </c>
      <c r="O20" s="29">
        <f t="shared" ca="1" si="12"/>
        <v>72.778154631210327</v>
      </c>
      <c r="P20" s="29">
        <f t="shared" ca="1" si="13"/>
        <v>86.635635444161252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2036689</v>
      </c>
      <c r="N22" s="39">
        <f t="shared" ca="1" si="18"/>
        <v>1651512.15</v>
      </c>
      <c r="O22" s="39">
        <f t="shared" ca="1" si="17"/>
        <v>63.876793922950029</v>
      </c>
      <c r="P22" s="39">
        <f t="shared" ca="1" si="13"/>
        <v>81.088087086442755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994395.90000000014</v>
      </c>
      <c r="O28" s="22">
        <f t="shared" ref="O28:O30" ca="1" si="24">IF(L28&gt;0,N28*100/L28,0)</f>
        <v>45.102903896945072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994395.90000000014</v>
      </c>
      <c r="O30" s="29">
        <f t="shared" ca="1" si="24"/>
        <v>45.102903896945072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994395.90000000014</v>
      </c>
      <c r="O32" s="39">
        <f t="shared" ca="1" si="29"/>
        <v>45.102903896945072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994395.90000000014</v>
      </c>
      <c r="O34" s="39">
        <f t="shared" ca="1" si="29"/>
        <v>45.102903896945072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2882118.7</v>
      </c>
      <c r="N37" s="55">
        <f t="shared" ca="1" si="33"/>
        <v>2496941.85</v>
      </c>
      <c r="O37" s="56">
        <f t="shared" ca="1" si="29"/>
        <v>72.778154631210327</v>
      </c>
      <c r="P37" s="56">
        <f t="shared" ca="1" si="25"/>
        <v>86.635635444161267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1215768.8899999999</v>
      </c>
      <c r="O41" s="78">
        <f t="shared" ref="O41:O43" ca="1" si="35">IF(L41&gt;0,N41*100/L41,0)</f>
        <v>81.752713969736462</v>
      </c>
      <c r="P41" s="78">
        <f t="shared" ref="P41:P43" ca="1" si="36">IF(M41&gt;0,N41*100/M41,0)</f>
        <v>93.127849087659996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1215768.8899999999</v>
      </c>
      <c r="O43" s="78">
        <f t="shared" ca="1" si="35"/>
        <v>81.752713969736462</v>
      </c>
      <c r="P43" s="78">
        <f t="shared" ca="1" si="36"/>
        <v>93.127849087659996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IFERROR(__xludf.DUMMYFUNCTION("IMPORTRANGE(""https://docs.google.com/spreadsheets/d/1Yj_ptqi66GCucihVvJfMjLAmec39IyEx_6qawtMGysU/edit?usp=sharing"",""สบก!R35"")"),462739.19)</f>
        <v>462739.19</v>
      </c>
      <c r="O45" s="39">
        <f ca="1">IF(L45&gt;0,N45*100/L45,0)</f>
        <v>63.034898515188665</v>
      </c>
      <c r="P45" s="39">
        <f ca="1">IF(M45&gt;0,N45*100/M45,0)</f>
        <v>83.760673286825693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317901</v>
      </c>
      <c r="O53" s="120">
        <f t="shared" ref="O53:O55" ca="1" si="40">IF(L53&gt;0,N53*100/L53,0)</f>
        <v>79.475250000000003</v>
      </c>
      <c r="P53" s="120">
        <f t="shared" ref="P53:P55" ca="1" si="41">IF(M53&gt;0,N53*100/M53,0)</f>
        <v>98.852887216642316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317901</v>
      </c>
      <c r="O55" s="120">
        <f t="shared" ca="1" si="40"/>
        <v>79.475250000000003</v>
      </c>
      <c r="P55" s="120">
        <f t="shared" ca="1" si="41"/>
        <v>98.852887216642316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IFERROR(__xludf.DUMMYFUNCTION("IMPORTRANGE(""https://docs.google.com/spreadsheets/d/1Yj_ptqi66GCucihVvJfMjLAmec39IyEx_6qawtMGysU/edit?usp=sharing"",""สบก!AA35"")"),317901)</f>
        <v>317901</v>
      </c>
      <c r="O57" s="39">
        <f ca="1">IF(L57&gt;0,N57*100/L57,0)</f>
        <v>79.475250000000003</v>
      </c>
      <c r="P57" s="39">
        <f ca="1">IF(M57&gt;0,N57*100/M57,0)</f>
        <v>98.852887216642316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90.978632588516618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90.978632588516618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IFERROR(__xludf.DUMMYFUNCTION("IMPORTRANGE(""https://docs.google.com/spreadsheets/d/1Yj_ptqi66GCucihVvJfMjLAmec39IyEx_6qawtMGysU/edit?usp=sharing"",""สบก!AR35"")"),102055)</f>
        <v>102055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82.81073930723629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IFERROR(__xludf.DUMMYFUNCTION("IMPORTRANGE(""https://docs.google.com/spreadsheets/d/11923uPwbBZFjjGgGUA6NLw09EwE0CqkOc4q9oUmW1yo/edit?usp=sharing"",""อุตรดิตถ์!J50"")"),0)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56712.6</v>
      </c>
      <c r="O118" s="151">
        <f t="shared" ref="O118:O120" ca="1" si="59">IF(L118&gt;0,N118*100/L118,0)</f>
        <v>68.792576419213972</v>
      </c>
      <c r="P118" s="151">
        <f t="shared" ref="P118:P120" ca="1" si="60">IF(M118&gt;0,N118*100/M118,0)</f>
        <v>68.792576419213972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56712.6</v>
      </c>
      <c r="O120" s="156">
        <f t="shared" ca="1" si="59"/>
        <v>68.792576419213972</v>
      </c>
      <c r="P120" s="156">
        <f t="shared" ca="1" si="60"/>
        <v>68.792576419213972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IFERROR(__xludf.DUMMYFUNCTION("IMPORTRANGE(""https://docs.google.com/spreadsheets/d/1Yj_ptqi66GCucihVvJfMjLAmec39IyEx_6qawtMGysU/edit?usp=sharing"",""สบก!BB35"")"),56712.6)</f>
        <v>56712.6</v>
      </c>
      <c r="O122" s="168">
        <f ca="1">IF(L122&gt;0,N122*100/L122,0)</f>
        <v>68.792576419213972</v>
      </c>
      <c r="P122" s="168">
        <f ca="1">IF(M122&gt;0,N122*100/M122,0)</f>
        <v>68.792576419213972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291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IFERROR(__xludf.DUMMYFUNCTION("IMPORTRANGE(""https://docs.google.com/spreadsheets/d/11923uPwbBZFjjGgGUA6NLw09EwE0CqkOc4q9oUmW1yo/edit?usp=sharing"",""อุตรดิตถ์!J65"")"),0)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IFERROR(__xludf.DUMMYFUNCTION("IMPORTRANGE(""https://docs.google.com/spreadsheets/d/11923uPwbBZFjjGgGUA6NLw09EwE0CqkOc4q9oUmW1yo/edit?usp=sharing"",""อุตรดิตถ์!I68"")"),0)</f>
        <v>0</v>
      </c>
      <c r="J138" s="266">
        <f ca="1">IFERROR(__xludf.DUMMYFUNCTION("IMPORTRANGE(""https://docs.google.com/spreadsheets/d/11923uPwbBZFjjGgGUA6NLw09EwE0CqkOc4q9oUmW1yo/edit?usp=sharing"",""อุตรดิตถ์!J68"")"),0)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116725</v>
      </c>
      <c r="N140" s="152">
        <f t="shared" ca="1" si="64"/>
        <v>62170.1</v>
      </c>
      <c r="O140" s="151">
        <f t="shared" ref="O140:O142" ca="1" si="65">IF(L140&gt;0,N140*100/L140,0)</f>
        <v>78.696329113924051</v>
      </c>
      <c r="P140" s="151">
        <f t="shared" ref="P140:P142" ca="1" si="66">IF(M140&gt;0,N140*100/M140,0)</f>
        <v>53.262026129792247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116725</v>
      </c>
      <c r="N142" s="88">
        <f t="shared" ca="1" si="68"/>
        <v>62170.1</v>
      </c>
      <c r="O142" s="156">
        <f t="shared" ca="1" si="65"/>
        <v>78.696329113924051</v>
      </c>
      <c r="P142" s="156">
        <f t="shared" ca="1" si="66"/>
        <v>53.262026129792247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IFERROR(__xludf.DUMMYFUNCTION("IMPORTRANGE(""https://docs.google.com/spreadsheets/d/1Yj_ptqi66GCucihVvJfMjLAmec39IyEx_6qawtMGysU/edit?usp=sharing"",""สบก!BJ35"")"),116725)</f>
        <v>116725</v>
      </c>
      <c r="N144" s="168">
        <f ca="1">IFERROR(__xludf.DUMMYFUNCTION("IMPORTRANGE(""https://docs.google.com/spreadsheets/d/1Yj_ptqi66GCucihVvJfMjLAmec39IyEx_6qawtMGysU/edit?usp=sharing"",""สบก!BK35"")"),62170.1)</f>
        <v>62170.1</v>
      </c>
      <c r="O144" s="168">
        <f ca="1">IF(L144&gt;0,N144*100/L144,0)</f>
        <v>78.696329113924051</v>
      </c>
      <c r="P144" s="168">
        <f ca="1">IF(M144&gt;0,N144*100/M144,0)</f>
        <v>53.262026129792247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IFERROR(__xludf.DUMMYFUNCTION("IMPORTRANGE(""https://docs.google.com/spreadsheets/d/11923uPwbBZFjjGgGUA6NLw09EwE0CqkOc4q9oUmW1yo/edit?usp=sharing"",""อุตรดิตถ์!I74"")"),4)</f>
        <v>4</v>
      </c>
      <c r="J149" s="274">
        <f ca="1">IFERROR(__xludf.DUMMYFUNCTION("IMPORTRANGE(""https://docs.google.com/spreadsheets/d/11923uPwbBZFjjGgGUA6NLw09EwE0CqkOc4q9oUmW1yo/edit?usp=sharing"",""อุตรดิตถ์!J74"")"),2)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IFERROR(__xludf.DUMMYFUNCTION("IMPORTRANGE(""https://docs.google.com/spreadsheets/d/11923uPwbBZFjjGgGUA6NLw09EwE0CqkOc4q9oUmW1yo/edit?usp=sharing"",""อุตรดิตถ์!J85"")"),102)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IFERROR(__xludf.DUMMYFUNCTION("IMPORTRANGE(""https://docs.google.com/spreadsheets/d/11923uPwbBZFjjGgGUA6NLw09EwE0CqkOc4q9oUmW1yo/edit?usp=sharing"",""อุตรดิตถ์!I89"")"),3)</f>
        <v>3</v>
      </c>
      <c r="J164" s="283">
        <f ca="1">IFERROR(__xludf.DUMMYFUNCTION("IMPORTRANGE(""https://docs.google.com/spreadsheets/d/11923uPwbBZFjjGgGUA6NLw09EwE0CqkOc4q9oUmW1yo/edit?usp=sharing"",""อุตรดิตถ์!J89"")"),3)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IFERROR(__xludf.DUMMYFUNCTION("IMPORTRANGE(""https://docs.google.com/spreadsheets/d/11923uPwbBZFjjGgGUA6NLw09EwE0CqkOc4q9oUmW1yo/edit?usp=sharing"",""อุตรดิตถ์!I101"")"),1)</f>
        <v>1</v>
      </c>
      <c r="J176" s="283">
        <f ca="1">IFERROR(__xludf.DUMMYFUNCTION("IMPORTRANGE(""https://docs.google.com/spreadsheets/d/11923uPwbBZFjjGgGUA6NLw09EwE0CqkOc4q9oUmW1yo/edit?usp=sharing"",""อุตรดิตถ์!J101"")"),1)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3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IFERROR(__xludf.DUMMYFUNCTION("IMPORTRANGE(""https://docs.google.com/spreadsheets/d/11923uPwbBZFjjGgGUA6NLw09EwE0CqkOc4q9oUmW1yo/edit?usp=sharing"",""อุตรดิตถ์!J113"")"),1)</f>
        <v>1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IFERROR(__xludf.DUMMYFUNCTION("IMPORTRANGE(""https://docs.google.com/spreadsheets/d/11923uPwbBZFjjGgGUA6NLw09EwE0CqkOc4q9oUmW1yo/edit?usp=sharing"",""อุตรดิตถ์!I114"")"),30000)</f>
        <v>30000</v>
      </c>
      <c r="J189" s="283">
        <f ca="1">IFERROR(__xludf.DUMMYFUNCTION("IMPORTRANGE(""https://docs.google.com/spreadsheets/d/11923uPwbBZFjjGgGUA6NLw09EwE0CqkOc4q9oUmW1yo/edit?usp=sharing"",""อุตรดิตถ์!J114"")"),0)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IFERROR(__xludf.DUMMYFUNCTION("IMPORTRANGE(""https://docs.google.com/spreadsheets/d/11923uPwbBZFjjGgGUA6NLw09EwE0CqkOc4q9oUmW1yo/edit?usp=sharing"",""อุตรดิตถ์!J128"")"),0)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IFERROR(__xludf.DUMMYFUNCTION("IMPORTRANGE(""https://docs.google.com/spreadsheets/d/11923uPwbBZFjjGgGUA6NLw09EwE0CqkOc4q9oUmW1yo/edit?usp=sharing"",""อุตรดิตถ์!I129"")"),0)</f>
        <v>0</v>
      </c>
      <c r="J204" s="283">
        <f ca="1">IFERROR(__xludf.DUMMYFUNCTION("IMPORTRANGE(""https://docs.google.com/spreadsheets/d/11923uPwbBZFjjGgGUA6NLw09EwE0CqkOc4q9oUmW1yo/edit?usp=sharing"",""อุตรดิตถ์!J129"")"),0)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IFERROR(__xludf.DUMMYFUNCTION("IMPORTRANGE(""https://docs.google.com/spreadsheets/d/11923uPwbBZFjjGgGUA6NLw09EwE0CqkOc4q9oUmW1yo/edit?usp=sharing"",""อุตรดิตถ์!J143"")"),0)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IFERROR(__xludf.DUMMYFUNCTION("IMPORTRANGE(""https://docs.google.com/spreadsheets/d/11923uPwbBZFjjGgGUA6NLw09EwE0CqkOc4q9oUmW1yo/edit?usp=sharing"",""อุตรดิตถ์!I144"")"),15)</f>
        <v>15</v>
      </c>
      <c r="J219" s="266">
        <f ca="1">IFERROR(__xludf.DUMMYFUNCTION("IMPORTRANGE(""https://docs.google.com/spreadsheets/d/11923uPwbBZFjjGgGUA6NLw09EwE0CqkOc4q9oUmW1yo/edit?usp=sharing"",""อุตรดิตถ์!J144"")"),15)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IFERROR(__xludf.DUMMYFUNCTION("IMPORTRANGE(""https://docs.google.com/spreadsheets/d/11923uPwbBZFjjGgGUA6NLw09EwE0CqkOc4q9oUmW1yo/edit?usp=sharing"",""อุตรดิตถ์!I149"")"),15)</f>
        <v>15</v>
      </c>
      <c r="J229" s="266">
        <f ca="1">IFERROR(__xludf.DUMMYFUNCTION("IMPORTRANGE(""https://docs.google.com/spreadsheets/d/11923uPwbBZFjjGgGUA6NLw09EwE0CqkOc4q9oUmW1yo/edit?usp=sharing"",""อุตรดิตถ์!J149"")"),15)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IFERROR(__xludf.DUMMYFUNCTION("IMPORTRANGE(""https://docs.google.com/spreadsheets/d/11923uPwbBZFjjGgGUA6NLw09EwE0CqkOc4q9oUmW1yo/edit?usp=sharing"",""อุตรดิตถ์!I158"")"),0)</f>
        <v>0</v>
      </c>
      <c r="J238" s="266">
        <f ca="1">IFERROR(__xludf.DUMMYFUNCTION("IMPORTRANGE(""https://docs.google.com/spreadsheets/d/11923uPwbBZFjjGgGUA6NLw09EwE0CqkOc4q9oUmW1yo/edit?usp=sharing"",""อุตรดิตถ์!J158"")"),0)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IFERROR(__xludf.DUMMYFUNCTION("IMPORTRANGE(""https://docs.google.com/spreadsheets/d/11923uPwbBZFjjGgGUA6NLw09EwE0CqkOc4q9oUmW1yo/edit?usp=sharing"",""อุตรดิตถ์!J166"")"),0)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IFERROR(__xludf.DUMMYFUNCTION("IMPORTRANGE(""https://docs.google.com/spreadsheets/d/11923uPwbBZFjjGgGUA6NLw09EwE0CqkOc4q9oUmW1yo/edit?usp=sharing"",""อุตรดิตถ์!I169"")"),20)</f>
        <v>20</v>
      </c>
      <c r="J249" s="315">
        <f ca="1">IFERROR(__xludf.DUMMYFUNCTION("IMPORTRANGE(""https://docs.google.com/spreadsheets/d/11923uPwbBZFjjGgGUA6NLw09EwE0CqkOc4q9oUmW1yo/edit?usp=sharing"",""อุตรดิตถ์!J169"")"),20)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140820.76</v>
      </c>
      <c r="O250" s="151">
        <f t="shared" ref="O250:O252" ca="1" si="78">IF(L250&gt;0,N250*100/L250,0)</f>
        <v>69.233411996066863</v>
      </c>
      <c r="P250" s="151">
        <f t="shared" ref="P250:P252" ca="1" si="79">IF(M250&gt;0,N250*100/M250,0)</f>
        <v>99.872879432624117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140820.76</v>
      </c>
      <c r="O252" s="156">
        <f t="shared" ca="1" si="78"/>
        <v>69.233411996066863</v>
      </c>
      <c r="P252" s="156">
        <f t="shared" ca="1" si="79"/>
        <v>99.872879432624117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IFERROR(__xludf.DUMMYFUNCTION("IMPORTRANGE(""https://docs.google.com/spreadsheets/d/1Yj_ptqi66GCucihVvJfMjLAmec39IyEx_6qawtMGysU/edit?usp=sharing"",""สบก!CC35"")"),140820.76)</f>
        <v>140820.76</v>
      </c>
      <c r="O254" s="168">
        <f ca="1">IF(L254&gt;0,N254*100/L254,0)</f>
        <v>69.233411996066863</v>
      </c>
      <c r="P254" s="168">
        <f ca="1">IF(M254&gt;0,N254*100/M254,0)</f>
        <v>99.872879432624117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IFERROR(__xludf.DUMMYFUNCTION("IMPORTRANGE(""https://docs.google.com/spreadsheets/d/11923uPwbBZFjjGgGUA6NLw09EwE0CqkOc4q9oUmW1yo/edit?usp=sharing"",""อุตรดิตถ์!J184"")"),0)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IFERROR(__xludf.DUMMYFUNCTION("IMPORTRANGE(""https://docs.google.com/spreadsheets/d/11923uPwbBZFjjGgGUA6NLw09EwE0CqkOc4q9oUmW1yo/edit?usp=sharing"",""อุตรดิตถ์!I185"")"),0)</f>
        <v>0</v>
      </c>
      <c r="J270" s="315">
        <f ca="1">IFERROR(__xludf.DUMMYFUNCTION("IMPORTRANGE(""https://docs.google.com/spreadsheets/d/11923uPwbBZFjjGgGUA6NLw09EwE0CqkOc4q9oUmW1yo/edit?usp=sharing"",""อุตรดิตถ์!J185"")"),0)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IFERROR(__xludf.DUMMYFUNCTION("IMPORTRANGE(""https://docs.google.com/spreadsheets/d/11923uPwbBZFjjGgGUA6NLw09EwE0CqkOc4q9oUmW1yo/edit?usp=sharing"",""อุตรดิตถ์!I199"")"),0)</f>
        <v>0</v>
      </c>
      <c r="J289" s="315">
        <f ca="1">IFERROR(__xludf.DUMMYFUNCTION("IMPORTRANGE(""https://docs.google.com/spreadsheets/d/11923uPwbBZFjjGgGUA6NLw09EwE0CqkOc4q9oUmW1yo/edit?usp=sharing"",""อุตรดิตถ์!J199"")"),0)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IFERROR(__xludf.DUMMYFUNCTION("IMPORTRANGE(""https://docs.google.com/spreadsheets/d/11923uPwbBZFjjGgGUA6NLw09EwE0CqkOc4q9oUmW1yo/edit?usp=sharing"",""อุตรดิตถ์!J213"")"),0)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IFERROR(__xludf.DUMMYFUNCTION("IMPORTRANGE(""https://docs.google.com/spreadsheets/d/11923uPwbBZFjjGgGUA6NLw09EwE0CqkOc4q9oUmW1yo/edit?usp=sharing"",""อุตรดิตถ์!I214"")"),0)</f>
        <v>0</v>
      </c>
      <c r="J309" s="332">
        <f ca="1">IFERROR(__xludf.DUMMYFUNCTION("IMPORTRANGE(""https://docs.google.com/spreadsheets/d/11923uPwbBZFjjGgGUA6NLw09EwE0CqkOc4q9oUmW1yo/edit?usp=sharing"",""อุตรดิตถ์!J214"")"),0)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IFERROR(__xludf.DUMMYFUNCTION("IMPORTRANGE(""https://docs.google.com/spreadsheets/d/11923uPwbBZFjjGgGUA6NLw09EwE0CqkOc4q9oUmW1yo/edit?usp=sharing"",""อุตรดิตถ์!J226"")"),0)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IFERROR(__xludf.DUMMYFUNCTION("IMPORTRANGE(""https://docs.google.com/spreadsheets/d/11923uPwbBZFjjGgGUA6NLw09EwE0CqkOc4q9oUmW1yo/edit?usp=sharing"",""อุตรดิตถ์!I228"")"),540)</f>
        <v>540</v>
      </c>
      <c r="J328" s="338">
        <f ca="1">IFERROR(__xludf.DUMMYFUNCTION("IMPORTRANGE(""https://docs.google.com/spreadsheets/d/11923uPwbBZFjjGgGUA6NLw09EwE0CqkOc4q9oUmW1yo/edit?usp=sharing"",""อุตรดิตถ์!J228"")"),112)</f>
        <v>112</v>
      </c>
      <c r="K328" s="316">
        <f ca="1">IF(I328&gt;0,J328*100/I328,0)</f>
        <v>20.74074074074074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699300</v>
      </c>
      <c r="N329" s="152">
        <f t="shared" ca="1" si="98"/>
        <v>505531</v>
      </c>
      <c r="O329" s="151">
        <f t="shared" ref="O329:O331" ca="1" si="99">IF(L329&gt;0,N329*100/L329,0)</f>
        <v>53.591752358740592</v>
      </c>
      <c r="P329" s="151">
        <f t="shared" ref="P329:P331" ca="1" si="100">IF(M329&gt;0,N329*100/M329,0)</f>
        <v>72.291005291005291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699300</v>
      </c>
      <c r="N331" s="88">
        <f t="shared" ca="1" si="102"/>
        <v>505531</v>
      </c>
      <c r="O331" s="156">
        <f t="shared" ca="1" si="99"/>
        <v>53.591752358740592</v>
      </c>
      <c r="P331" s="156">
        <f t="shared" ca="1" si="100"/>
        <v>72.291005291005291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IFERROR(__xludf.DUMMYFUNCTION("IMPORTRANGE(""https://docs.google.com/spreadsheets/d/1Yj_ptqi66GCucihVvJfMjLAmec39IyEx_6qawtMGysU/edit?usp=sharing"",""สบก!DL35"")"),699300)</f>
        <v>699300</v>
      </c>
      <c r="N333" s="168">
        <f ca="1">IFERROR(__xludf.DUMMYFUNCTION("IMPORTRANGE(""https://docs.google.com/spreadsheets/d/1Yj_ptqi66GCucihVvJfMjLAmec39IyEx_6qawtMGysU/edit?usp=sharing"",""สบก!DM35"")"),505531)</f>
        <v>505531</v>
      </c>
      <c r="O333" s="168">
        <f ca="1">IF(L333&gt;0,N333*100/L333,0)</f>
        <v>53.591752358740592</v>
      </c>
      <c r="P333" s="168">
        <f ca="1">IF(M333&gt;0,N333*100/M333,0)</f>
        <v>72.291005291005291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IFERROR(__xludf.DUMMYFUNCTION("IMPORTRANGE(""https://docs.google.com/spreadsheets/d/11923uPwbBZFjjGgGUA6NLw09EwE0CqkOc4q9oUmW1yo/edit?usp=sharing"",""อุตรดิตถ์!J234"")"),62)</f>
        <v>62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IFERROR(__xludf.DUMMYFUNCTION("IMPORTRANGE(""https://docs.google.com/spreadsheets/d/11923uPwbBZFjjGgGUA6NLw09EwE0CqkOc4q9oUmW1yo/edit?usp=sharing"",""อุตรดิตถ์!J235"")"),510.26)</f>
        <v>510.26</v>
      </c>
      <c r="K340" s="341">
        <f t="shared" ca="1" si="103"/>
        <v>63.782499999999999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IFERROR(__xludf.DUMMYFUNCTION("IMPORTRANGE(""https://docs.google.com/spreadsheets/d/11923uPwbBZFjjGgGUA6NLw09EwE0CqkOc4q9oUmW1yo/edit?usp=sharing"",""อุตรดิตถ์!J236"")"),137)</f>
        <v>137</v>
      </c>
      <c r="K341" s="341">
        <f t="shared" ca="1" si="103"/>
        <v>25.37037037037037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IFERROR(__xludf.DUMMYFUNCTION("IMPORTRANGE(""https://docs.google.com/spreadsheets/d/11923uPwbBZFjjGgGUA6NLw09EwE0CqkOc4q9oUmW1yo/edit?usp=sharing"",""อุตรดิตถ์!J237"")"),1390.64999999999)</f>
        <v>1390.6499999999901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IFERROR(__xludf.DUMMYFUNCTION("IMPORTRANGE(""https://docs.google.com/spreadsheets/d/11923uPwbBZFjjGgGUA6NLw09EwE0CqkOc4q9oUmW1yo/edit?usp=sharing"",""อุตรดิตถ์!J240"")"),112)</f>
        <v>112</v>
      </c>
      <c r="K345" s="341">
        <f t="shared" ca="1" si="103"/>
        <v>20.74074074074074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IFERROR(__xludf.DUMMYFUNCTION("IMPORTRANGE(""https://docs.google.com/spreadsheets/d/11923uPwbBZFjjGgGUA6NLw09EwE0CqkOc4q9oUmW1yo/edit?usp=sharing"",""อุตรดิตถ์!J241"")"),1215.88999999999)</f>
        <v>1215.8899999999901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IFERROR(__xludf.DUMMYFUNCTION("IMPORTRANGE(""https://docs.google.com/spreadsheets/d/11923uPwbBZFjjGgGUA6NLw09EwE0CqkOc4q9oUmW1yo/edit?usp=sharing"",""อุตรดิตถ์!M242"")"),994395.9)</f>
        <v>994395.9</v>
      </c>
      <c r="O347" s="357">
        <f ca="1">+IF(L347&gt;0,N347*100/L347,0)</f>
        <v>45.102903896945065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IFERROR(__xludf.DUMMYFUNCTION("IMPORTRANGE(""https://docs.google.com/spreadsheets/d/11923uPwbBZFjjGgGUA6NLw09EwE0CqkOc4q9oUmW1yo/edit?usp=sharing"",""อุตรดิตถ์!J244"")"),10)</f>
        <v>10</v>
      </c>
      <c r="K349" s="371">
        <f t="shared" ref="K349:K350" ca="1" si="104">IF(I349&gt;0,J349*100/I349,0)</f>
        <v>33.333333333333336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IFERROR(__xludf.DUMMYFUNCTION("IMPORTRANGE(""https://docs.google.com/spreadsheets/d/11923uPwbBZFjjGgGUA6NLw09EwE0CqkOc4q9oUmW1yo/edit?usp=sharing"",""อุตรดิตถ์!M244"")"),141706)</f>
        <v>141706</v>
      </c>
      <c r="O349" s="372">
        <f ca="1">+IF(L349&gt;0,N349*100/L349,0)</f>
        <v>54.97594661700807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IFERROR(__xludf.DUMMYFUNCTION("IMPORTRANGE(""https://docs.google.com/spreadsheets/d/11923uPwbBZFjjGgGUA6NLw09EwE0CqkOc4q9oUmW1yo/edit?usp=sharing"",""อุตรดิตถ์!M247"")"),141706)</f>
        <v>141706</v>
      </c>
      <c r="O352" s="165">
        <f t="shared" ca="1" si="105"/>
        <v>54.97594661700807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IFERROR(__xludf.DUMMYFUNCTION("IMPORTRANGE(""https://docs.google.com/spreadsheets/d/11923uPwbBZFjjGgGUA6NLw09EwE0CqkOc4q9oUmW1yo/edit?usp=sharing"",""อุตรดิตถ์!M249"")"),141706)</f>
        <v>141706</v>
      </c>
      <c r="O354" s="168">
        <f t="shared" ca="1" si="105"/>
        <v>54.97594661700807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IFERROR(__xludf.DUMMYFUNCTION("IMPORTRANGE(""https://docs.google.com/spreadsheets/d/11923uPwbBZFjjGgGUA6NLw09EwE0CqkOc4q9oUmW1yo/edit?usp=sharing"",""อุตรดิตถ์!M252"")"),63101)</f>
        <v>63101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IFERROR(__xludf.DUMMYFUNCTION("IMPORTRANGE(""https://docs.google.com/spreadsheets/d/11923uPwbBZFjjGgGUA6NLw09EwE0CqkOc4q9oUmW1yo/edit?usp=sharing"",""อุตรดิตถ์!M253"")"),12185)</f>
        <v>12185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IFERROR(__xludf.DUMMYFUNCTION("IMPORTRANGE(""https://docs.google.com/spreadsheets/d/11923uPwbBZFjjGgGUA6NLw09EwE0CqkOc4q9oUmW1yo/edit?usp=sharing"",""อุตรดิตถ์!J270"")"),10)</f>
        <v>10</v>
      </c>
      <c r="K375" s="163">
        <f t="shared" ref="K375:K377" ca="1" si="107">IF(I375&gt;0,J375*100/I375,0)</f>
        <v>33.333333333333336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IFERROR(__xludf.DUMMYFUNCTION("IMPORTRANGE(""https://docs.google.com/spreadsheets/d/11923uPwbBZFjjGgGUA6NLw09EwE0CqkOc4q9oUmW1yo/edit?usp=sharing"",""อุตรดิตถ์!M275"")"),278875.8)</f>
        <v>278875.8</v>
      </c>
      <c r="O380" s="372">
        <f ca="1">+IF(L380&gt;0,N380*100/L380,0)</f>
        <v>27.114280714035701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IFERROR(__xludf.DUMMYFUNCTION("IMPORTRANGE(""https://docs.google.com/spreadsheets/d/11923uPwbBZFjjGgGUA6NLw09EwE0CqkOc4q9oUmW1yo/edit?usp=sharing"",""อุตรดิตถ์!M278"")"),278875.8)</f>
        <v>278875.8</v>
      </c>
      <c r="O383" s="165">
        <f t="shared" ca="1" si="109"/>
        <v>27.114280714035701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IFERROR(__xludf.DUMMYFUNCTION("IMPORTRANGE(""https://docs.google.com/spreadsheets/d/11923uPwbBZFjjGgGUA6NLw09EwE0CqkOc4q9oUmW1yo/edit?usp=sharing"",""อุตรดิตถ์!M280"")"),278875.8)</f>
        <v>278875.8</v>
      </c>
      <c r="O385" s="168">
        <f t="shared" ca="1" si="109"/>
        <v>27.114280714035701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IFERROR(__xludf.DUMMYFUNCTION("IMPORTRANGE(""https://docs.google.com/spreadsheets/d/11923uPwbBZFjjGgGUA6NLw09EwE0CqkOc4q9oUmW1yo/edit?usp=sharing"",""อุตรดิตถ์!M283"")"),68958)</f>
        <v>68958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IFERROR(__xludf.DUMMYFUNCTION("IMPORTRANGE(""https://docs.google.com/spreadsheets/d/11923uPwbBZFjjGgGUA6NLw09EwE0CqkOc4q9oUmW1yo/edit?usp=sharing"",""อุตรดิตถ์!M284"")"),23714.8)</f>
        <v>23714.799999999999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IFERROR(__xludf.DUMMYFUNCTION("IMPORTRANGE(""https://docs.google.com/spreadsheets/d/11923uPwbBZFjjGgGUA6NLw09EwE0CqkOc4q9oUmW1yo/edit?usp=sharing"",""อุตรดิตถ์!M296"")"),117175)</f>
        <v>117175</v>
      </c>
      <c r="O401" s="372">
        <f ca="1">+IF(L401&gt;0,N401*100/L401,0)</f>
        <v>73.25726789621757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IFERROR(__xludf.DUMMYFUNCTION("IMPORTRANGE(""https://docs.google.com/spreadsheets/d/11923uPwbBZFjjGgGUA6NLw09EwE0CqkOc4q9oUmW1yo/edit?usp=sharing"",""อุตรดิตถ์!M299"")"),117175)</f>
        <v>117175</v>
      </c>
      <c r="O404" s="168">
        <f t="shared" ca="1" si="112"/>
        <v>73.25726789621757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IFERROR(__xludf.DUMMYFUNCTION("IMPORTRANGE(""https://docs.google.com/spreadsheets/d/11923uPwbBZFjjGgGUA6NLw09EwE0CqkOc4q9oUmW1yo/edit?usp=sharing"",""อุตรดิตถ์!M301"")"),117175)</f>
        <v>117175</v>
      </c>
      <c r="O406" s="168">
        <f t="shared" ca="1" si="112"/>
        <v>73.25726789621757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IFERROR(__xludf.DUMMYFUNCTION("IMPORTRANGE(""https://docs.google.com/spreadsheets/d/11923uPwbBZFjjGgGUA6NLw09EwE0CqkOc4q9oUmW1yo/edit?usp=sharing"",""อุตรดิตถ์!M303"")"),20035)</f>
        <v>20035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IFERROR(__xludf.DUMMYFUNCTION("IMPORTRANGE(""https://docs.google.com/spreadsheets/d/11923uPwbBZFjjGgGUA6NLw09EwE0CqkOc4q9oUmW1yo/edit?usp=sharing"",""อุตรดิตถ์!M305"")"),8384)</f>
        <v>8384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IFERROR(__xludf.DUMMYFUNCTION("IMPORTRANGE(""https://docs.google.com/spreadsheets/d/11923uPwbBZFjjGgGUA6NLw09EwE0CqkOc4q9oUmW1yo/edit?usp=sharing"",""อุตรดิตถ์!J325"")"),21)</f>
        <v>21</v>
      </c>
      <c r="K430" s="201">
        <f t="shared" ca="1" si="113"/>
        <v>60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IFERROR(__xludf.DUMMYFUNCTION("IMPORTRANGE(""https://docs.google.com/spreadsheets/d/11923uPwbBZFjjGgGUA6NLw09EwE0CqkOc4q9oUmW1yo/edit?usp=sharing"",""อุตรดิตถ์!J327"")"),11)</f>
        <v>11</v>
      </c>
      <c r="K432" s="163">
        <f t="shared" ca="1" si="113"/>
        <v>44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IFERROR(__xludf.DUMMYFUNCTION("IMPORTRANGE(""https://docs.google.com/spreadsheets/d/11923uPwbBZFjjGgGUA6NLw09EwE0CqkOc4q9oUmW1yo/edit?usp=sharing"",""อุตรดิตถ์!M330"")"),51995.4)</f>
        <v>51995.4</v>
      </c>
      <c r="O435" s="411">
        <f t="shared" ref="O435:O439" ca="1" si="114">+IF(L435&gt;0,N435*100/L435,0)</f>
        <v>51.995399999999997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IFERROR(__xludf.DUMMYFUNCTION("IMPORTRANGE(""https://docs.google.com/spreadsheets/d/11923uPwbBZFjjGgGUA6NLw09EwE0CqkOc4q9oUmW1yo/edit?usp=sharing"",""อุตรดิตถ์!M332"")"),51995.4)</f>
        <v>51995.4</v>
      </c>
      <c r="O437" s="168">
        <f t="shared" ca="1" si="114"/>
        <v>51.995399999999997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IFERROR(__xludf.DUMMYFUNCTION("IMPORTRANGE(""https://docs.google.com/spreadsheets/d/11923uPwbBZFjjGgGUA6NLw09EwE0CqkOc4q9oUmW1yo/edit?usp=sharing"",""อุตรดิตถ์!M334"")"),51995.4)</f>
        <v>51995.4</v>
      </c>
      <c r="O439" s="168">
        <f t="shared" ca="1" si="114"/>
        <v>51.995399999999997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IFERROR(__xludf.DUMMYFUNCTION("IMPORTRANGE(""https://docs.google.com/spreadsheets/d/11923uPwbBZFjjGgGUA6NLw09EwE0CqkOc4q9oUmW1yo/edit?usp=sharing"",""อุตรดิตถ์!M335"")"),30176)</f>
        <v>30176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IFERROR(__xludf.DUMMYFUNCTION("IMPORTRANGE(""https://docs.google.com/spreadsheets/d/11923uPwbBZFjjGgGUA6NLw09EwE0CqkOc4q9oUmW1yo/edit?usp=sharing"",""อุตรดิตถ์!M338"")"),21819.4)</f>
        <v>21819.4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IFERROR(__xludf.DUMMYFUNCTION("IMPORTRANGE(""https://docs.google.com/spreadsheets/d/11923uPwbBZFjjGgGUA6NLw09EwE0CqkOc4q9oUmW1yo/edit?usp=sharing"",""อุตรดิตถ์!M350"")"),46886.5)</f>
        <v>46886.5</v>
      </c>
      <c r="O455" s="372">
        <f t="shared" ref="O455:O459" ca="1" si="116">+IF(L455&gt;0,N455*100/L455,0)</f>
        <v>24.583042778421515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IFERROR(__xludf.DUMMYFUNCTION("IMPORTRANGE(""https://docs.google.com/spreadsheets/d/11923uPwbBZFjjGgGUA6NLw09EwE0CqkOc4q9oUmW1yo/edit?usp=sharing"",""อุตรดิตถ์!M352"")"),46886.5)</f>
        <v>46886.5</v>
      </c>
      <c r="O457" s="168">
        <f t="shared" ca="1" si="116"/>
        <v>24.583042778421515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IFERROR(__xludf.DUMMYFUNCTION("IMPORTRANGE(""https://docs.google.com/spreadsheets/d/11923uPwbBZFjjGgGUA6NLw09EwE0CqkOc4q9oUmW1yo/edit?usp=sharing"",""อุตรดิตถ์!M354"")"),46886.5)</f>
        <v>46886.5</v>
      </c>
      <c r="O459" s="168">
        <f t="shared" ca="1" si="116"/>
        <v>24.583042778421515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IFERROR(__xludf.DUMMYFUNCTION("IMPORTRANGE(""https://docs.google.com/spreadsheets/d/11923uPwbBZFjjGgGUA6NLw09EwE0CqkOc4q9oUmW1yo/edit?usp=sharing"",""อุตรดิตถ์!M358"")"),46886.5)</f>
        <v>46886.5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IFERROR(__xludf.DUMMYFUNCTION("IMPORTRANGE(""https://docs.google.com/spreadsheets/d/11923uPwbBZFjjGgGUA6NLw09EwE0CqkOc4q9oUmW1yo/edit?usp=sharing"",""อุตรดิตถ์!I359"")"),27138)</f>
        <v>27138</v>
      </c>
      <c r="J464" s="266">
        <f ca="1">IFERROR(__xludf.DUMMYFUNCTION("IMPORTRANGE(""https://docs.google.com/spreadsheets/d/11923uPwbBZFjjGgGUA6NLw09EwE0CqkOc4q9oUmW1yo/edit?usp=sharing"",""อุตรดิตถ์!J359"")"),0)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IFERROR(__xludf.DUMMYFUNCTION("IMPORTRANGE(""https://docs.google.com/spreadsheets/d/11923uPwbBZFjjGgGUA6NLw09EwE0CqkOc4q9oUmW1yo/edit?usp=sharing"",""อุตรดิตถ์!I411"")"),0)</f>
        <v>0</v>
      </c>
      <c r="J516" s="266">
        <f ca="1">IFERROR(__xludf.DUMMYFUNCTION("IMPORTRANGE(""https://docs.google.com/spreadsheets/d/11923uPwbBZFjjGgGUA6NLw09EwE0CqkOc4q9oUmW1yo/edit?usp=sharing"",""อุตรดิตถ์!J411"")"),0)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IFERROR(__xludf.DUMMYFUNCTION("IMPORTRANGE(""https://docs.google.com/spreadsheets/d/11923uPwbBZFjjGgGUA6NLw09EwE0CqkOc4q9oUmW1yo/edit?usp=sharing"",""อุตรดิตถ์!I412"")"),0)</f>
        <v>0</v>
      </c>
      <c r="J517" s="283">
        <f ca="1">IFERROR(__xludf.DUMMYFUNCTION("IMPORTRANGE(""https://docs.google.com/spreadsheets/d/11923uPwbBZFjjGgGUA6NLw09EwE0CqkOc4q9oUmW1yo/edit?usp=sharing"",""อุตรดิตถ์!J412"")"),0)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IFERROR(__xludf.DUMMYFUNCTION("IMPORTRANGE(""https://docs.google.com/spreadsheets/d/11923uPwbBZFjjGgGUA6NLw09EwE0CqkOc4q9oUmW1yo/edit?usp=sharing"",""อุตรดิตถ์!I413"")"),0)</f>
        <v>0</v>
      </c>
      <c r="J518" s="283">
        <f ca="1">IFERROR(__xludf.DUMMYFUNCTION("IMPORTRANGE(""https://docs.google.com/spreadsheets/d/11923uPwbBZFjjGgGUA6NLw09EwE0CqkOc4q9oUmW1yo/edit?usp=sharing"",""อุตรดิตถ์!J413"")"),0)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IFERROR(__xludf.DUMMYFUNCTION("IMPORTRANGE(""https://docs.google.com/spreadsheets/d/11923uPwbBZFjjGgGUA6NLw09EwE0CqkOc4q9oUmW1yo/edit?usp=sharing"",""อุตรดิตถ์!I420"")"),0)</f>
        <v>0</v>
      </c>
      <c r="J525" s="283">
        <f ca="1">IFERROR(__xludf.DUMMYFUNCTION("IMPORTRANGE(""https://docs.google.com/spreadsheets/d/11923uPwbBZFjjGgGUA6NLw09EwE0CqkOc4q9oUmW1yo/edit?usp=sharing"",""อุตรดิตถ์!J420"")"),0)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IFERROR(__xludf.DUMMYFUNCTION("IMPORTRANGE(""https://docs.google.com/spreadsheets/d/11923uPwbBZFjjGgGUA6NLw09EwE0CqkOc4q9oUmW1yo/edit?usp=sharing"",""อุตรดิตถ์!I421"")"),0)</f>
        <v>0</v>
      </c>
      <c r="J526" s="283">
        <f ca="1">IFERROR(__xludf.DUMMYFUNCTION("IMPORTRANGE(""https://docs.google.com/spreadsheets/d/11923uPwbBZFjjGgGUA6NLw09EwE0CqkOc4q9oUmW1yo/edit?usp=sharing"",""อุตรดิตถ์!J421"")"),0)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IFERROR(__xludf.DUMMYFUNCTION("IMPORTRANGE(""https://docs.google.com/spreadsheets/d/11923uPwbBZFjjGgGUA6NLw09EwE0CqkOc4q9oUmW1yo/edit?usp=sharing"",""อุตรดิตถ์!J446"")"),4626)</f>
        <v>4626</v>
      </c>
      <c r="K551" s="410">
        <f ca="1">IF(I551&gt;0,J551*100/I551,0)</f>
        <v>92.52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IFERROR(__xludf.DUMMYFUNCTION("IMPORTRANGE(""https://docs.google.com/spreadsheets/d/11923uPwbBZFjjGgGUA6NLw09EwE0CqkOc4q9oUmW1yo/edit?usp=sharing"",""อุตรดิตถ์!M446"")"),248752.2)</f>
        <v>248752.2</v>
      </c>
      <c r="O551" s="411">
        <f t="shared" ref="O551:O555" ca="1" si="120">+IF(L551&gt;0,N551*100/L551,0)</f>
        <v>82.917400000000001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IFERROR(__xludf.DUMMYFUNCTION("IMPORTRANGE(""https://docs.google.com/spreadsheets/d/11923uPwbBZFjjGgGUA6NLw09EwE0CqkOc4q9oUmW1yo/edit?usp=sharing"",""อุตรดิตถ์!M448"")"),248752.2)</f>
        <v>248752.2</v>
      </c>
      <c r="O553" s="168">
        <f t="shared" ca="1" si="120"/>
        <v>82.917400000000001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IFERROR(__xludf.DUMMYFUNCTION("IMPORTRANGE(""https://docs.google.com/spreadsheets/d/11923uPwbBZFjjGgGUA6NLw09EwE0CqkOc4q9oUmW1yo/edit?usp=sharing"",""อุตรดิตถ์!M450"")"),248752.2)</f>
        <v>248752.2</v>
      </c>
      <c r="O555" s="168">
        <f t="shared" ca="1" si="120"/>
        <v>82.917400000000001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IFERROR(__xludf.DUMMYFUNCTION("IMPORTRANGE(""https://docs.google.com/spreadsheets/d/11923uPwbBZFjjGgGUA6NLw09EwE0CqkOc4q9oUmW1yo/edit?usp=sharing"",""อุตรดิตถ์!M453"")"),57300)</f>
        <v>57300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IFERROR(__xludf.DUMMYFUNCTION("IMPORTRANGE(""https://docs.google.com/spreadsheets/d/11923uPwbBZFjjGgGUA6NLw09EwE0CqkOc4q9oUmW1yo/edit?usp=sharing"",""อุตรดิตถ์!M454"")"),191452.2)</f>
        <v>191452.2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IFERROR(__xludf.DUMMYFUNCTION("IMPORTRANGE(""https://docs.google.com/spreadsheets/d/11923uPwbBZFjjGgGUA6NLw09EwE0CqkOc4q9oUmW1yo/edit?usp=sharing"",""อุตรดิตถ์!J455"")"),4626)</f>
        <v>4626</v>
      </c>
      <c r="K560" s="223">
        <f t="shared" ref="K560:K561" ca="1" si="121">IF(I560&gt;0,J560*100/I560,0)</f>
        <v>92.52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IFERROR(__xludf.DUMMYFUNCTION("IMPORTRANGE(""https://docs.google.com/spreadsheets/d/11923uPwbBZFjjGgGUA6NLw09EwE0CqkOc4q9oUmW1yo/edit?usp=sharing"",""อุตรดิตถ์!J456"")"),619)</f>
        <v>619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IFERROR(__xludf.DUMMYFUNCTION("IMPORTRANGE(""https://docs.google.com/spreadsheets/d/11923uPwbBZFjjGgGUA6NLw09EwE0CqkOc4q9oUmW1yo/edit?usp=sharing"",""อุตรดิตถ์!J459"")"),2729)</f>
        <v>2729</v>
      </c>
      <c r="K564" s="371">
        <f ca="1">IF(I564&gt;0,J564*100/I564,0)</f>
        <v>248.09090909090909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IFERROR(__xludf.DUMMYFUNCTION("IMPORTRANGE(""https://docs.google.com/spreadsheets/d/11923uPwbBZFjjGgGUA6NLw09EwE0CqkOc4q9oUmW1yo/edit?usp=sharing"",""อุตรดิตถ์!M459"")"),84124)</f>
        <v>84124</v>
      </c>
      <c r="O564" s="372">
        <f t="shared" ref="O564:O568" ca="1" si="122">+IF(L564&gt;0,N564*100/L564,0)</f>
        <v>66.093651791326209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IFERROR(__xludf.DUMMYFUNCTION("IMPORTRANGE(""https://docs.google.com/spreadsheets/d/11923uPwbBZFjjGgGUA6NLw09EwE0CqkOc4q9oUmW1yo/edit?usp=sharing"",""อุตรดิตถ์!M461"")"),84124)</f>
        <v>84124</v>
      </c>
      <c r="O566" s="168">
        <f t="shared" ca="1" si="122"/>
        <v>66.093651791326209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IFERROR(__xludf.DUMMYFUNCTION("IMPORTRANGE(""https://docs.google.com/spreadsheets/d/11923uPwbBZFjjGgGUA6NLw09EwE0CqkOc4q9oUmW1yo/edit?usp=sharing"",""อุตรดิตถ์!M463"")"),84124)</f>
        <v>84124</v>
      </c>
      <c r="O568" s="168">
        <f t="shared" ca="1" si="122"/>
        <v>66.093651791326209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IFERROR(__xludf.DUMMYFUNCTION("IMPORTRANGE(""https://docs.google.com/spreadsheets/d/11923uPwbBZFjjGgGUA6NLw09EwE0CqkOc4q9oUmW1yo/edit?usp=sharing"",""อุตรดิตถ์!M466"")"),63128)</f>
        <v>63128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IFERROR(__xludf.DUMMYFUNCTION("IMPORTRANGE(""https://docs.google.com/spreadsheets/d/11923uPwbBZFjjGgGUA6NLw09EwE0CqkOc4q9oUmW1yo/edit?usp=sharing"",""อุตรดิตถ์!M467"")"),20996)</f>
        <v>20996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IFERROR(__xludf.DUMMYFUNCTION("IMPORTRANGE(""https://docs.google.com/spreadsheets/d/11923uPwbBZFjjGgGUA6NLw09EwE0CqkOc4q9oUmW1yo/edit?usp=sharing"",""อุตรดิตถ์!J468"")"),2729)</f>
        <v>2729</v>
      </c>
      <c r="K573" s="201">
        <f ca="1">IF(I573&gt;0,J573*100/I573,0)</f>
        <v>248.09090909090909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IFERROR(__xludf.DUMMYFUNCTION("IMPORTRANGE(""https://docs.google.com/spreadsheets/d/11923uPwbBZFjjGgGUA6NLw09EwE0CqkOc4q9oUmW1yo/edit?usp=sharing"",""อุตรดิตถ์!J471"")"),298)</f>
        <v>298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IFERROR(__xludf.DUMMYFUNCTION("IMPORTRANGE(""https://docs.google.com/spreadsheets/d/11923uPwbBZFjjGgGUA6NLw09EwE0CqkOc4q9oUmW1yo/edit?usp=sharing"",""อุตรดิตถ์!J472"")"),1829)</f>
        <v>1829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IFERROR(__xludf.DUMMYFUNCTION("IMPORTRANGE(""https://docs.google.com/spreadsheets/d/11923uPwbBZFjjGgGUA6NLw09EwE0CqkOc4q9oUmW1yo/edit?usp=sharing"",""อุตรดิตถ์!J474"")"),602)</f>
        <v>602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0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0">
        <f ca="1">IFERROR(__xludf.DUMMYFUNCTION("IMPORTRANGE(""https://docs.google.com/spreadsheets/d/11923uPwbBZFjjGgGUA6NLw09EwE0CqkOc4q9oUmW1yo/edit?usp=sharing"",""อุตรดิตถ์!J523"")"),9671313.14)</f>
        <v>9671313.1400000006</v>
      </c>
      <c r="K628" s="341">
        <f t="shared" ref="K628:K635" ca="1" si="129">IF(I628&gt;0,J628*100/I628,0)</f>
        <v>66.7681421199255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IFERROR(__xludf.DUMMYFUNCTION("IMPORTRANGE(""https://docs.google.com/spreadsheets/d/11923uPwbBZFjjGgGUA6NLw09EwE0CqkOc4q9oUmW1yo/edit?usp=sharing"",""อุตรดิตถ์!I524"")"),823)</f>
        <v>823</v>
      </c>
      <c r="J629" s="340">
        <f ca="1">IFERROR(__xludf.DUMMYFUNCTION("IMPORTRANGE(""https://docs.google.com/spreadsheets/d/11923uPwbBZFjjGgGUA6NLw09EwE0CqkOc4q9oUmW1yo/edit?usp=sharing"",""อุตรดิตถ์!J524"")"),688)</f>
        <v>688</v>
      </c>
      <c r="K629" s="341">
        <f t="shared" ca="1" si="129"/>
        <v>83.596597812879708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0">
        <f ca="1">IFERROR(__xludf.DUMMYFUNCTION("IMPORTRANGE(""https://docs.google.com/spreadsheets/d/11923uPwbBZFjjGgGUA6NLw09EwE0CqkOc4q9oUmW1yo/edit?usp=sharing"",""อุตรดิตถ์!J525"")"),1736344.84)</f>
        <v>1736344.84</v>
      </c>
      <c r="K630" s="341">
        <f t="shared" ca="1" si="129"/>
        <v>8.9908331339751424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IFERROR(__xludf.DUMMYFUNCTION("IMPORTRANGE(""https://docs.google.com/spreadsheets/d/11923uPwbBZFjjGgGUA6NLw09EwE0CqkOc4q9oUmW1yo/edit?usp=sharing"",""อุตรดิตถ์!I526"")"),698)</f>
        <v>698</v>
      </c>
      <c r="J631" s="340">
        <f ca="1">IFERROR(__xludf.DUMMYFUNCTION("IMPORTRANGE(""https://docs.google.com/spreadsheets/d/11923uPwbBZFjjGgGUA6NLw09EwE0CqkOc4q9oUmW1yo/edit?usp=sharing"",""อุตรดิตถ์!J526"")"),266)</f>
        <v>266</v>
      </c>
      <c r="K631" s="341">
        <f t="shared" ca="1" si="129"/>
        <v>38.108882521489974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0">
        <f ca="1">IFERROR(__xludf.DUMMYFUNCTION("IMPORTRANGE(""https://docs.google.com/spreadsheets/d/11923uPwbBZFjjGgGUA6NLw09EwE0CqkOc4q9oUmW1yo/edit?usp=sharing"",""อุตรดิตถ์!J527"")"),202614.98)</f>
        <v>202614.98</v>
      </c>
      <c r="K632" s="341">
        <f t="shared" ca="1" si="129"/>
        <v>7.3517167670892807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IFERROR(__xludf.DUMMYFUNCTION("IMPORTRANGE(""https://docs.google.com/spreadsheets/d/11923uPwbBZFjjGgGUA6NLw09EwE0CqkOc4q9oUmW1yo/edit?usp=sharing"",""อุตรดิตถ์!I528"")"),79)</f>
        <v>79</v>
      </c>
      <c r="J633" s="340">
        <f ca="1">IFERROR(__xludf.DUMMYFUNCTION("IMPORTRANGE(""https://docs.google.com/spreadsheets/d/11923uPwbBZFjjGgGUA6NLw09EwE0CqkOc4q9oUmW1yo/edit?usp=sharing"",""อุตรดิตถ์!J528"")"),26)</f>
        <v>26</v>
      </c>
      <c r="K633" s="341">
        <f t="shared" ca="1" si="129"/>
        <v>32.911392405063289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0">
        <f ca="1">IFERROR(__xludf.DUMMYFUNCTION("IMPORTRANGE(""https://docs.google.com/spreadsheets/d/11923uPwbBZFjjGgGUA6NLw09EwE0CqkOc4q9oUmW1yo/edit?usp=sharing"",""อุตรดิตถ์!J529"")"),7045000)</f>
        <v>7045000</v>
      </c>
      <c r="K634" s="341">
        <f t="shared" ca="1" si="129"/>
        <v>46.966666666666669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IFERROR(__xludf.DUMMYFUNCTION("IMPORTRANGE(""https://docs.google.com/spreadsheets/d/11923uPwbBZFjjGgGUA6NLw09EwE0CqkOc4q9oUmW1yo/edit?usp=sharing"",""อุตรดิตถ์!J530"")"),161)</f>
        <v>161</v>
      </c>
      <c r="K635" s="486">
        <f t="shared" ca="1" si="129"/>
        <v>40.25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2420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2420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2420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IFERROR(__xludf.DUMMYFUNCTION("IMPORTRANGE(""https://docs.google.com/spreadsheets/d/11923uPwbBZFjjGgGUA6NLw09EwE0CqkOc4q9oUmW1yo/edit?usp=sharing"",""อุตรดิตถ์!J541"")"),0)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IFERROR(__xludf.DUMMYFUNCTION("IMPORTRANGE(""https://docs.google.com/spreadsheets/d/11923uPwbBZFjjGgGUA6NLw09EwE0CqkOc4q9oUmW1yo/edit?usp=sharing"",""อุตรดิตถ์!J542"")"),0)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IFERROR(__xludf.DUMMYFUNCTION("IMPORTRANGE(""https://docs.google.com/spreadsheets/d/11923uPwbBZFjjGgGUA6NLw09EwE0CqkOc4q9oUmW1yo/edit?usp=sharing"",""อุตรดิตถ์!I543"")"),0)</f>
        <v>0</v>
      </c>
      <c r="J648" s="535">
        <f ca="1">IFERROR(__xludf.DUMMYFUNCTION("IMPORTRANGE(""https://docs.google.com/spreadsheets/d/11923uPwbBZFjjGgGUA6NLw09EwE0CqkOc4q9oUmW1yo/edit?usp=sharing"",""อุตรดิตถ์!J543"")"),0)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IFERROR(__xludf.DUMMYFUNCTION("IMPORTRANGE(""https://docs.google.com/spreadsheets/d/11923uPwbBZFjjGgGUA6NLw09EwE0CqkOc4q9oUmW1yo/edit?usp=sharing"",""อุตรดิตถ์!L543"")"),0)</f>
        <v>0</v>
      </c>
      <c r="M648" s="520"/>
      <c r="N648" s="537">
        <f ca="1">IFERROR(__xludf.DUMMYFUNCTION("IMPORTRANGE(""https://docs.google.com/spreadsheets/d/11923uPwbBZFjjGgGUA6NLw09EwE0CqkOc4q9oUmW1yo/edit?usp=sharing"",""อุตรดิตถ์!M543"")"),0)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IFERROR(__xludf.DUMMYFUNCTION("IMPORTRANGE(""https://docs.google.com/spreadsheets/d/11923uPwbBZFjjGgGUA6NLw09EwE0CqkOc4q9oUmW1yo/edit?usp=sharing"",""อุตรดิตถ์!I544"")"),0)</f>
        <v>0</v>
      </c>
      <c r="J649" s="535">
        <f ca="1">IFERROR(__xludf.DUMMYFUNCTION("IMPORTRANGE(""https://docs.google.com/spreadsheets/d/11923uPwbBZFjjGgGUA6NLw09EwE0CqkOc4q9oUmW1yo/edit?usp=sharing"",""อุตรดิตถ์!J544"")"),0)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IFERROR(__xludf.DUMMYFUNCTION("IMPORTRANGE(""https://docs.google.com/spreadsheets/d/11923uPwbBZFjjGgGUA6NLw09EwE0CqkOc4q9oUmW1yo/edit?usp=sharing"",""อุตรดิตถ์!L544"")"),0)</f>
        <v>0</v>
      </c>
      <c r="M649" s="520"/>
      <c r="N649" s="537">
        <f ca="1">IFERROR(__xludf.DUMMYFUNCTION("IMPORTRANGE(""https://docs.google.com/spreadsheets/d/11923uPwbBZFjjGgGUA6NLw09EwE0CqkOc4q9oUmW1yo/edit?usp=sharing"",""อุตรดิตถ์!M544"")"),0)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IFERROR(__xludf.DUMMYFUNCTION("IMPORTRANGE(""https://docs.google.com/spreadsheets/d/11923uPwbBZFjjGgGUA6NLw09EwE0CqkOc4q9oUmW1yo/edit?usp=sharing"",""อุตรดิตถ์!I545"")"),4)</f>
        <v>4</v>
      </c>
      <c r="J650" s="535">
        <f ca="1">IFERROR(__xludf.DUMMYFUNCTION("IMPORTRANGE(""https://docs.google.com/spreadsheets/d/11923uPwbBZFjjGgGUA6NLw09EwE0CqkOc4q9oUmW1yo/edit?usp=sharing"",""อุตรดิตถ์!J545"")"),0)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IFERROR(__xludf.DUMMYFUNCTION("IMPORTRANGE(""https://docs.google.com/spreadsheets/d/11923uPwbBZFjjGgGUA6NLw09EwE0CqkOc4q9oUmW1yo/edit?usp=sharing"",""อุตรดิตถ์!L545"")"),20)</f>
        <v>20</v>
      </c>
      <c r="M650" s="520"/>
      <c r="N650" s="537">
        <f ca="1">IFERROR(__xludf.DUMMYFUNCTION("IMPORTRANGE(""https://docs.google.com/spreadsheets/d/11923uPwbBZFjjGgGUA6NLw09EwE0CqkOc4q9oUmW1yo/edit?usp=sharing"",""อุตรดิตถ์!M545"")"),0)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IFERROR(__xludf.DUMMYFUNCTION("IMPORTRANGE(""https://docs.google.com/spreadsheets/d/11923uPwbBZFjjGgGUA6NLw09EwE0CqkOc4q9oUmW1yo/edit?usp=sharing"",""อุตรดิตถ์!I546"")"),0)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IFERROR(__xludf.DUMMYFUNCTION("IMPORTRANGE(""https://docs.google.com/spreadsheets/d/11923uPwbBZFjjGgGUA6NLw09EwE0CqkOc4q9oUmW1yo/edit?usp=sharing"",""อุตรดิตถ์!L546"")"),0)</f>
        <v>0</v>
      </c>
      <c r="M651" s="520"/>
      <c r="N651" s="537">
        <f ca="1">IFERROR(__xludf.DUMMYFUNCTION("IMPORTRANGE(""https://docs.google.com/spreadsheets/d/11923uPwbBZFjjGgGUA6NLw09EwE0CqkOc4q9oUmW1yo/edit?usp=sharing"",""อุตรดิตถ์!M546"")"),0)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IFERROR(__xludf.DUMMYFUNCTION("IMPORTRANGE(""https://docs.google.com/spreadsheets/d/11923uPwbBZFjjGgGUA6NLw09EwE0CqkOc4q9oUmW1yo/edit?usp=sharing"",""อุตรดิตถ์!J547"")"),0)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IFERROR(__xludf.DUMMYFUNCTION("IMPORTRANGE(""https://docs.google.com/spreadsheets/d/11923uPwbBZFjjGgGUA6NLw09EwE0CqkOc4q9oUmW1yo/edit?usp=sharing"",""อุตรดิตถ์!J548"")"),0)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IFERROR(__xludf.DUMMYFUNCTION("IMPORTRANGE(""https://docs.google.com/spreadsheets/d/11923uPwbBZFjjGgGUA6NLw09EwE0CqkOc4q9oUmW1yo/edit?usp=sharing"",""อุตรดิตถ์!J550"")"),0)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IFERROR(__xludf.DUMMYFUNCTION("IMPORTRANGE(""https://docs.google.com/spreadsheets/d/11923uPwbBZFjjGgGUA6NLw09EwE0CqkOc4q9oUmW1yo/edit?usp=sharing"",""อุตรดิตถ์!J551"")"),0)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IFERROR(__xludf.DUMMYFUNCTION("IMPORTRANGE(""https://docs.google.com/spreadsheets/d/11923uPwbBZFjjGgGUA6NLw09EwE0CqkOc4q9oUmW1yo/edit?usp=sharing"",""อุตรดิตถ์!J552"")"),0)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IFERROR(__xludf.DUMMYFUNCTION("IMPORTRANGE(""https://docs.google.com/spreadsheets/d/11923uPwbBZFjjGgGUA6NLw09EwE0CqkOc4q9oUmW1yo/edit?usp=sharing"",""อุตรดิตถ์!J553"")"),0)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IFERROR(__xludf.DUMMYFUNCTION("IMPORTRANGE(""https://docs.google.com/spreadsheets/d/11923uPwbBZFjjGgGUA6NLw09EwE0CqkOc4q9oUmW1yo/edit?usp=sharing"",""อุตรดิตถ์!J554"")"),0)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IFERROR(__xludf.DUMMYFUNCTION("IMPORTRANGE(""https://docs.google.com/spreadsheets/d/11923uPwbBZFjjGgGUA6NLw09EwE0CqkOc4q9oUmW1yo/edit?usp=sharing"",""อุตรดิตถ์!J555"")"),0)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IFERROR(__xludf.DUMMYFUNCTION("IMPORTRANGE(""https://docs.google.com/spreadsheets/d/11923uPwbBZFjjGgGUA6NLw09EwE0CqkOc4q9oUmW1yo/edit?usp=sharing"",""อุตรดิตถ์!J556"")"),0)</f>
        <v>0</v>
      </c>
      <c r="K661" s="536"/>
      <c r="L661" s="521">
        <f ca="1">IFERROR(__xludf.DUMMYFUNCTION("IMPORTRANGE(""https://docs.google.com/spreadsheets/d/11923uPwbBZFjjGgGUA6NLw09EwE0CqkOc4q9oUmW1yo/edit?usp=sharing"",""อุตรดิตถ์!L556"")"),2280)</f>
        <v>2280</v>
      </c>
      <c r="M661" s="520"/>
      <c r="N661" s="537">
        <f ca="1">IFERROR(__xludf.DUMMYFUNCTION("IMPORTRANGE(""https://docs.google.com/spreadsheets/d/11923uPwbBZFjjGgGUA6NLw09EwE0CqkOc4q9oUmW1yo/edit?usp=sharing"",""อุตรดิตถ์!M556"")"),0)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IFERROR(__xludf.DUMMYFUNCTION("IMPORTRANGE(""https://docs.google.com/spreadsheets/d/11923uPwbBZFjjGgGUA6NLw09EwE0CqkOc4q9oUmW1yo/edit?usp=sharing"",""อุตรดิตถ์!J557"")"),0)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IFERROR(__xludf.DUMMYFUNCTION("IMPORTRANGE(""https://docs.google.com/spreadsheets/d/11923uPwbBZFjjGgGUA6NLw09EwE0CqkOc4q9oUmW1yo/edit?usp=sharing"",""อุตรดิตถ์!I558"")"),57)</f>
        <v>57</v>
      </c>
      <c r="J663" s="535">
        <f ca="1">IFERROR(__xludf.DUMMYFUNCTION("IMPORTRANGE(""https://docs.google.com/spreadsheets/d/11923uPwbBZFjjGgGUA6NLw09EwE0CqkOc4q9oUmW1yo/edit?usp=sharing"",""อุตรดิตถ์!J558"")"),0)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IFERROR(__xludf.DUMMYFUNCTION("IMPORTRANGE(""https://docs.google.com/spreadsheets/d/11923uPwbBZFjjGgGUA6NLw09EwE0CqkOc4q9oUmW1yo/edit?usp=sharing"",""อุตรดิตถ์!I560"")"),1)</f>
        <v>1</v>
      </c>
      <c r="J665" s="535">
        <f ca="1">IFERROR(__xludf.DUMMYFUNCTION("IMPORTRANGE(""https://docs.google.com/spreadsheets/d/11923uPwbBZFjjGgGUA6NLw09EwE0CqkOc4q9oUmW1yo/edit?usp=sharing"",""อุตรดิตถ์!J560"")"),0)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IFERROR(__xludf.DUMMYFUNCTION("IMPORTRANGE(""https://docs.google.com/spreadsheets/d/11923uPwbBZFjjGgGUA6NLw09EwE0CqkOc4q9oUmW1yo/edit?usp=sharing"",""อุตรดิตถ์!L560"")"),120)</f>
        <v>120</v>
      </c>
      <c r="M665" s="520"/>
      <c r="N665" s="537">
        <f ca="1">IFERROR(__xludf.DUMMYFUNCTION("IMPORTRANGE(""https://docs.google.com/spreadsheets/d/11923uPwbBZFjjGgGUA6NLw09EwE0CqkOc4q9oUmW1yo/edit?usp=sharing"",""อุตรดิตถ์!M560"")"),0)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IFERROR(__xludf.DUMMYFUNCTION("IMPORTRANGE(""https://docs.google.com/spreadsheets/d/11923uPwbBZFjjGgGUA6NLw09EwE0CqkOc4q9oUmW1yo/edit?usp=sharing"",""อุตรดิตถ์!J561"")"),0)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IFERROR(__xludf.DUMMYFUNCTION("IMPORTRANGE(""https://docs.google.com/spreadsheets/d/11923uPwbBZFjjGgGUA6NLw09EwE0CqkOc4q9oUmW1yo/edit?usp=sharing"",""อุตรดิตถ์!J562"")"),0)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IFERROR(__xludf.DUMMYFUNCTION("IMPORTRANGE(""https://docs.google.com/spreadsheets/d/11923uPwbBZFjjGgGUA6NLw09EwE0CqkOc4q9oUmW1yo/edit?usp=sharing"",""อุตรดิตถ์!I563"")"),0)</f>
        <v>0</v>
      </c>
      <c r="J668" s="535">
        <f ca="1">IFERROR(__xludf.DUMMYFUNCTION("IMPORTRANGE(""https://docs.google.com/spreadsheets/d/11923uPwbBZFjjGgGUA6NLw09EwE0CqkOc4q9oUmW1yo/edit?usp=sharing"",""อุตรดิตถ์!J563"")"),0)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IFERROR(__xludf.DUMMYFUNCTION("IMPORTRANGE(""https://docs.google.com/spreadsheets/d/11923uPwbBZFjjGgGUA6NLw09EwE0CqkOc4q9oUmW1yo/edit?usp=sharing"",""อุตรดิตถ์!L563"")"),0)</f>
        <v>0</v>
      </c>
      <c r="M668" s="520"/>
      <c r="N668" s="537">
        <f ca="1">IFERROR(__xludf.DUMMYFUNCTION("IMPORTRANGE(""https://docs.google.com/spreadsheets/d/11923uPwbBZFjjGgGUA6NLw09EwE0CqkOc4q9oUmW1yo/edit?usp=sharing"",""อุตรดิตถ์!M563"")"),0)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IFERROR(__xludf.DUMMYFUNCTION("IMPORTRANGE(""https://docs.google.com/spreadsheets/d/11923uPwbBZFjjGgGUA6NLw09EwE0CqkOc4q9oUmW1yo/edit?usp=sharing"",""อุตรดิตถ์!J564"")"),0)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IFERROR(__xludf.DUMMYFUNCTION("IMPORTRANGE(""https://docs.google.com/spreadsheets/d/11923uPwbBZFjjGgGUA6NLw09EwE0CqkOc4q9oUmW1yo/edit?usp=sharing"",""อุตรดิตถ์!J565"")"),0)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IFERROR(__xludf.DUMMYFUNCTION("IMPORTRANGE(""https://docs.google.com/spreadsheets/d/11923uPwbBZFjjGgGUA6NLw09EwE0CqkOc4q9oUmW1yo/edit?usp=sharing"",""อุตรดิตถ์!I566"")"),0)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IFERROR(__xludf.DUMMYFUNCTION("IMPORTRANGE(""https://docs.google.com/spreadsheets/d/11923uPwbBZFjjGgGUA6NLw09EwE0CqkOc4q9oUmW1yo/edit?usp=sharing"",""อุตรดิตถ์!L566"")"),0)</f>
        <v>0</v>
      </c>
      <c r="M671" s="520"/>
      <c r="N671" s="537">
        <f ca="1">IFERROR(__xludf.DUMMYFUNCTION("IMPORTRANGE(""https://docs.google.com/spreadsheets/d/11923uPwbBZFjjGgGUA6NLw09EwE0CqkOc4q9oUmW1yo/edit?usp=sharing"",""อุตรดิตถ์!M566"")"),0)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IFERROR(__xludf.DUMMYFUNCTION("IMPORTRANGE(""https://docs.google.com/spreadsheets/d/11923uPwbBZFjjGgGUA6NLw09EwE0CqkOc4q9oUmW1yo/edit?usp=sharing"",""อุตรดิตถ์!J567"")"),0)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IFERROR(__xludf.DUMMYFUNCTION("IMPORTRANGE(""https://docs.google.com/spreadsheets/d/11923uPwbBZFjjGgGUA6NLw09EwE0CqkOc4q9oUmW1yo/edit?usp=sharing"",""อุตรดิตถ์!J568"")"),0)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IFERROR(__xludf.DUMMYFUNCTION("IMPORTRANGE(""https://docs.google.com/spreadsheets/d/11923uPwbBZFjjGgGUA6NLw09EwE0CqkOc4q9oUmW1yo/edit?usp=sharing"",""อุตรดิตถ์!J569"")"),0)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IFERROR(__xludf.DUMMYFUNCTION("IMPORTRANGE(""https://docs.google.com/spreadsheets/d/11923uPwbBZFjjGgGUA6NLw09EwE0CqkOc4q9oUmW1yo/edit?usp=sharing"",""อุตรดิตถ์!J570"")"),0)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IFERROR(__xludf.DUMMYFUNCTION("IMPORTRANGE(""https://docs.google.com/spreadsheets/d/11923uPwbBZFjjGgGUA6NLw09EwE0CqkOc4q9oUmW1yo/edit?usp=sharing"",""อุตรดิตถ์!J571"")"),0)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IFERROR(__xludf.DUMMYFUNCTION("IMPORTRANGE(""https://docs.google.com/spreadsheets/d/11923uPwbBZFjjGgGUA6NLw09EwE0CqkOc4q9oUmW1yo/edit?usp=sharing"",""อุตรดิตถ์!J572"")"),0)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I612" sqref="I61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8554687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292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3854733</v>
      </c>
      <c r="N8" s="23">
        <f t="shared" ca="1" si="0"/>
        <v>3658070.08</v>
      </c>
      <c r="O8" s="22">
        <f t="shared" ref="O8:O16" ca="1" si="1">IF(L8&gt;0,N8*100/L8,0)</f>
        <v>54.434351614175277</v>
      </c>
      <c r="P8" s="22">
        <f t="shared" ref="P8:P16" ca="1" si="2">IF(M8&gt;0,N8*100/M8,0)</f>
        <v>94.898144177560411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3854733</v>
      </c>
      <c r="N10" s="30">
        <f t="shared" ca="1" si="4"/>
        <v>3658070.08</v>
      </c>
      <c r="O10" s="29">
        <f t="shared" ca="1" si="1"/>
        <v>54.434351614175277</v>
      </c>
      <c r="P10" s="29">
        <f t="shared" ca="1" si="2"/>
        <v>94.898144177560411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3617333</v>
      </c>
      <c r="N12" s="39">
        <f t="shared" ca="1" si="6"/>
        <v>3420670.08</v>
      </c>
      <c r="O12" s="39">
        <f t="shared" ca="1" si="1"/>
        <v>52.765725656550075</v>
      </c>
      <c r="P12" s="39">
        <f t="shared" ca="1" si="2"/>
        <v>94.563317228466389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683346.23</v>
      </c>
      <c r="O14" s="39">
        <f t="shared" ca="1" si="1"/>
        <v>16.518915332084365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3854733</v>
      </c>
      <c r="N18" s="23">
        <f t="shared" ca="1" si="11"/>
        <v>2974723.85</v>
      </c>
      <c r="O18" s="22">
        <f t="shared" ref="O18:O20" ca="1" si="12">IF(L18&gt;0,N18*100/L18,0)</f>
        <v>65.976613277944793</v>
      </c>
      <c r="P18" s="22">
        <f t="shared" ref="P18:P26" ca="1" si="13">IF(M18&gt;0,N18*100/M18,0)</f>
        <v>77.170684714090442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3854733</v>
      </c>
      <c r="N20" s="30">
        <f t="shared" ca="1" si="15"/>
        <v>2974723.85</v>
      </c>
      <c r="O20" s="29">
        <f t="shared" ca="1" si="12"/>
        <v>65.976613277944793</v>
      </c>
      <c r="P20" s="29">
        <f t="shared" ca="1" si="13"/>
        <v>77.170684714090442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3617333</v>
      </c>
      <c r="N22" s="39">
        <f t="shared" ca="1" si="18"/>
        <v>2737323.85</v>
      </c>
      <c r="O22" s="39">
        <f t="shared" ca="1" si="17"/>
        <v>64.085608665165978</v>
      </c>
      <c r="P22" s="39">
        <f t="shared" ca="1" si="13"/>
        <v>75.672431871768509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683346.23</v>
      </c>
      <c r="O28" s="22">
        <f t="shared" ref="O28:O30" ca="1" si="24">IF(L28&gt;0,N28*100/L28,0)</f>
        <v>30.901138421675007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683346.23</v>
      </c>
      <c r="O30" s="29">
        <f t="shared" ca="1" si="24"/>
        <v>30.901138421675007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683346.23</v>
      </c>
      <c r="O32" s="39">
        <f t="shared" ca="1" si="29"/>
        <v>30.901138421675007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683346.23</v>
      </c>
      <c r="O34" s="39">
        <f t="shared" ca="1" si="29"/>
        <v>30.901138421675007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3854733</v>
      </c>
      <c r="N37" s="55">
        <f t="shared" ca="1" si="33"/>
        <v>2974723.85</v>
      </c>
      <c r="O37" s="56">
        <f t="shared" ca="1" si="29"/>
        <v>65.976613277944793</v>
      </c>
      <c r="P37" s="56">
        <f t="shared" ca="1" si="25"/>
        <v>77.170684714090442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524451</v>
      </c>
      <c r="O41" s="78">
        <f t="shared" ref="O41:O43" ca="1" si="35">IF(L41&gt;0,N41*100/L41,0)</f>
        <v>66.885728861114657</v>
      </c>
      <c r="P41" s="78">
        <f t="shared" ref="P41:P43" ca="1" si="36">IF(M41&gt;0,N41*100/M41,0)</f>
        <v>89.177180751572863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524451</v>
      </c>
      <c r="O43" s="78">
        <f t="shared" ca="1" si="35"/>
        <v>66.885728861114657</v>
      </c>
      <c r="P43" s="78">
        <f t="shared" ca="1" si="36"/>
        <v>89.177180751572863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IFERROR(__xludf.DUMMYFUNCTION("IMPORTRANGE(""https://docs.google.com/spreadsheets/d/1Yj_ptqi66GCucihVvJfMjLAmec39IyEx_6qawtMGysU/edit?usp=sharing"",""สบก!R36"")"),524451)</f>
        <v>524451</v>
      </c>
      <c r="O45" s="39">
        <f ca="1">IF(L45&gt;0,N45*100/L45,0)</f>
        <v>66.885728861114657</v>
      </c>
      <c r="P45" s="39">
        <f ca="1">IF(M45&gt;0,N45*100/M45,0)</f>
        <v>89.177180751572863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555350</v>
      </c>
      <c r="O53" s="120">
        <f t="shared" ref="O53:O55" ca="1" si="40">IF(L53&gt;0,N53*100/L53,0)</f>
        <v>74.046666666666667</v>
      </c>
      <c r="P53" s="120">
        <f t="shared" ref="P53:P55" ca="1" si="41">IF(M53&gt;0,N53*100/M53,0)</f>
        <v>93.879213872519685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555350</v>
      </c>
      <c r="O55" s="120">
        <f t="shared" ca="1" si="40"/>
        <v>74.046666666666667</v>
      </c>
      <c r="P55" s="120">
        <f t="shared" ca="1" si="41"/>
        <v>93.879213872519685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IFERROR(__xludf.DUMMYFUNCTION("IMPORTRANGE(""https://docs.google.com/spreadsheets/d/1Yj_ptqi66GCucihVvJfMjLAmec39IyEx_6qawtMGysU/edit?usp=sharing"",""สบก!AA36"")"),555350)</f>
        <v>555350</v>
      </c>
      <c r="O57" s="39">
        <f ca="1">IF(L57&gt;0,N57*100/L57,0)</f>
        <v>74.046666666666667</v>
      </c>
      <c r="P57" s="39">
        <f ca="1">IF(M57&gt;0,N57*100/M57,0)</f>
        <v>93.879213872519685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708200</v>
      </c>
      <c r="N66" s="152">
        <f t="shared" ca="1" si="45"/>
        <v>432590.85</v>
      </c>
      <c r="O66" s="151">
        <f t="shared" ref="O66:O68" ca="1" si="46">IF(L66&gt;0,N66*100/L66,0)</f>
        <v>52.150795660036167</v>
      </c>
      <c r="P66" s="151">
        <f t="shared" ref="P66:P68" ca="1" si="47">IF(M66&gt;0,N66*100/M66,0)</f>
        <v>61.083147415984186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708200</v>
      </c>
      <c r="N68" s="88">
        <f t="shared" ca="1" si="49"/>
        <v>432590.85</v>
      </c>
      <c r="O68" s="156">
        <f t="shared" ca="1" si="46"/>
        <v>52.150795660036167</v>
      </c>
      <c r="P68" s="156">
        <f t="shared" ca="1" si="47"/>
        <v>61.083147415984186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IFERROR(__xludf.DUMMYFUNCTION("IMPORTRANGE(""https://docs.google.com/spreadsheets/d/1Yj_ptqi66GCucihVvJfMjLAmec39IyEx_6qawtMGysU/edit?usp=sharing"",""สบก!AI36"")"),708200)</f>
        <v>708200</v>
      </c>
      <c r="N70" s="168">
        <f ca="1">IFERROR(__xludf.DUMMYFUNCTION("IMPORTRANGE(""https://docs.google.com/spreadsheets/d/1Yj_ptqi66GCucihVvJfMjLAmec39IyEx_6qawtMGysU/edit?usp=sharing"",""สบก!AJ36"")"),432590.85)</f>
        <v>432590.85</v>
      </c>
      <c r="O70" s="168">
        <f ca="1">IF(L70&gt;0,N70*100/L70,0)</f>
        <v>52.150795660036167</v>
      </c>
      <c r="P70" s="168">
        <f ca="1">IF(M70&gt;0,N70*100/M70,0)</f>
        <v>61.083147415984186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IFERROR(__xludf.DUMMYFUNCTION("IMPORTRANGE(""https://docs.google.com/spreadsheets/d/11923uPwbBZFjjGgGUA6NLw09EwE0CqkOc4q9oUmW1yo/edit?usp=sharing"",""อุทัยธานี!I28"")"),30)</f>
        <v>30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109350</v>
      </c>
      <c r="O94" s="151">
        <f t="shared" ref="O94:O96" ca="1" si="53">IF(L94&gt;0,N94*100/L94,0)</f>
        <v>50.97902097902098</v>
      </c>
      <c r="P94" s="151">
        <f t="shared" ref="P94:P96" ca="1" si="54">IF(M94&gt;0,N94*100/M94,0)</f>
        <v>56.234090149391889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109350</v>
      </c>
      <c r="O96" s="156">
        <f t="shared" ca="1" si="53"/>
        <v>50.97902097902098</v>
      </c>
      <c r="P96" s="156">
        <f t="shared" ca="1" si="54"/>
        <v>56.234090149391889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IFERROR(__xludf.DUMMYFUNCTION("IMPORTRANGE(""https://docs.google.com/spreadsheets/d/1Yj_ptqi66GCucihVvJfMjLAmec39IyEx_6qawtMGysU/edit?usp=sharing"",""สบก!AR36"")"),102055)</f>
        <v>102055</v>
      </c>
      <c r="N98" s="168">
        <f ca="1">IFERROR(__xludf.DUMMYFUNCTION("IMPORTRANGE(""https://docs.google.com/spreadsheets/d/1Yj_ptqi66GCucihVvJfMjLAmec39IyEx_6qawtMGysU/edit?usp=sharing"",""สบก!AS36"")"),16950)</f>
        <v>16950</v>
      </c>
      <c r="O98" s="168">
        <f ca="1">IF(L98&gt;0,N98*100/L98,0)</f>
        <v>13.882063882063882</v>
      </c>
      <c r="P98" s="168">
        <f ca="1">IF(M98&gt;0,N98*100/M98,0)</f>
        <v>16.608691391896528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IFERROR(__xludf.DUMMYFUNCTION("IMPORTRANGE(""https://docs.google.com/spreadsheets/d/11923uPwbBZFjjGgGUA6NLw09EwE0CqkOc4q9oUmW1yo/edit?usp=sharing"",""อุทัยธานี!J50"")"),0)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293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IFERROR(__xludf.DUMMYFUNCTION("IMPORTRANGE(""https://docs.google.com/spreadsheets/d/11923uPwbBZFjjGgGUA6NLw09EwE0CqkOc4q9oUmW1yo/edit?usp=sharing"",""อุทัยธานี!J65"")"),0)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IFERROR(__xludf.DUMMYFUNCTION("IMPORTRANGE(""https://docs.google.com/spreadsheets/d/11923uPwbBZFjjGgGUA6NLw09EwE0CqkOc4q9oUmW1yo/edit?usp=sharing"",""อุทัยธานี!I68"")"),0)</f>
        <v>0</v>
      </c>
      <c r="J138" s="266">
        <f ca="1">IFERROR(__xludf.DUMMYFUNCTION("IMPORTRANGE(""https://docs.google.com/spreadsheets/d/11923uPwbBZFjjGgGUA6NLw09EwE0CqkOc4q9oUmW1yo/edit?usp=sharing"",""อุทัยธานี!J68"")"),0)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101725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46.48808060948636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101725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46.48808060948636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IFERROR(__xludf.DUMMYFUNCTION("IMPORTRANGE(""https://docs.google.com/spreadsheets/d/1Yj_ptqi66GCucihVvJfMjLAmec39IyEx_6qawtMGysU/edit?usp=sharing"",""สบก!BJ36"")"),101725)</f>
        <v>101725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46.48808060948636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IFERROR(__xludf.DUMMYFUNCTION("IMPORTRANGE(""https://docs.google.com/spreadsheets/d/11923uPwbBZFjjGgGUA6NLw09EwE0CqkOc4q9oUmW1yo/edit?usp=sharing"",""อุทัยธานี!I74"")"),4)</f>
        <v>4</v>
      </c>
      <c r="J149" s="274">
        <f ca="1">IFERROR(__xludf.DUMMYFUNCTION("IMPORTRANGE(""https://docs.google.com/spreadsheets/d/11923uPwbBZFjjGgGUA6NLw09EwE0CqkOc4q9oUmW1yo/edit?usp=sharing"",""อุทัยธานี!J74"")"),2)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IFERROR(__xludf.DUMMYFUNCTION("IMPORTRANGE(""https://docs.google.com/spreadsheets/d/11923uPwbBZFjjGgGUA6NLw09EwE0CqkOc4q9oUmW1yo/edit?usp=sharing"",""อุทัยธานี!I89"")"),3)</f>
        <v>3</v>
      </c>
      <c r="J164" s="283">
        <f ca="1">IFERROR(__xludf.DUMMYFUNCTION("IMPORTRANGE(""https://docs.google.com/spreadsheets/d/11923uPwbBZFjjGgGUA6NLw09EwE0CqkOc4q9oUmW1yo/edit?usp=sharing"",""อุทัยธานี!J89"")"),3)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IFERROR(__xludf.DUMMYFUNCTION("IMPORTRANGE(""https://docs.google.com/spreadsheets/d/11923uPwbBZFjjGgGUA6NLw09EwE0CqkOc4q9oUmW1yo/edit?usp=sharing"",""อุทัยธานี!I101"")"),0)</f>
        <v>0</v>
      </c>
      <c r="J176" s="283">
        <f ca="1">IFERROR(__xludf.DUMMYFUNCTION("IMPORTRANGE(""https://docs.google.com/spreadsheets/d/11923uPwbBZFjjGgGUA6NLw09EwE0CqkOc4q9oUmW1yo/edit?usp=sharing"",""อุทัยธานี!J101"")"),0)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IFERROR(__xludf.DUMMYFUNCTION("IMPORTRANGE(""https://docs.google.com/spreadsheets/d/11923uPwbBZFjjGgGUA6NLw09EwE0CqkOc4q9oUmW1yo/edit?usp=sharing"",""อุทัยธานี!J113"")"),0)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IFERROR(__xludf.DUMMYFUNCTION("IMPORTRANGE(""https://docs.google.com/spreadsheets/d/11923uPwbBZFjjGgGUA6NLw09EwE0CqkOc4q9oUmW1yo/edit?usp=sharing"",""อุทัยธานี!I114"")"),100000)</f>
        <v>100000</v>
      </c>
      <c r="J189" s="283">
        <f ca="1">IFERROR(__xludf.DUMMYFUNCTION("IMPORTRANGE(""https://docs.google.com/spreadsheets/d/11923uPwbBZFjjGgGUA6NLw09EwE0CqkOc4q9oUmW1yo/edit?usp=sharing"",""อุทัยธานี!J114"")"),0)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IFERROR(__xludf.DUMMYFUNCTION("IMPORTRANGE(""https://docs.google.com/spreadsheets/d/11923uPwbBZFjjGgGUA6NLw09EwE0CqkOc4q9oUmW1yo/edit?usp=sharing"",""อุทัยธานี!J128"")"),0)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IFERROR(__xludf.DUMMYFUNCTION("IMPORTRANGE(""https://docs.google.com/spreadsheets/d/11923uPwbBZFjjGgGUA6NLw09EwE0CqkOc4q9oUmW1yo/edit?usp=sharing"",""อุทัยธานี!I129"")"),0)</f>
        <v>0</v>
      </c>
      <c r="J204" s="283">
        <f ca="1">IFERROR(__xludf.DUMMYFUNCTION("IMPORTRANGE(""https://docs.google.com/spreadsheets/d/11923uPwbBZFjjGgGUA6NLw09EwE0CqkOc4q9oUmW1yo/edit?usp=sharing"",""อุทัยธานี!J129"")"),0)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IFERROR(__xludf.DUMMYFUNCTION("IMPORTRANGE(""https://docs.google.com/spreadsheets/d/11923uPwbBZFjjGgGUA6NLw09EwE0CqkOc4q9oUmW1yo/edit?usp=sharing"",""อุทัยธานี!J143"")"),0)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IFERROR(__xludf.DUMMYFUNCTION("IMPORTRANGE(""https://docs.google.com/spreadsheets/d/11923uPwbBZFjjGgGUA6NLw09EwE0CqkOc4q9oUmW1yo/edit?usp=sharing"",""อุทัยธานี!I144"")"),15)</f>
        <v>15</v>
      </c>
      <c r="J219" s="266">
        <f ca="1">IFERROR(__xludf.DUMMYFUNCTION("IMPORTRANGE(""https://docs.google.com/spreadsheets/d/11923uPwbBZFjjGgGUA6NLw09EwE0CqkOc4q9oUmW1yo/edit?usp=sharing"",""อุทัยธานี!J144"")"),15)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IFERROR(__xludf.DUMMYFUNCTION("IMPORTRANGE(""https://docs.google.com/spreadsheets/d/11923uPwbBZFjjGgGUA6NLw09EwE0CqkOc4q9oUmW1yo/edit?usp=sharing"",""อุทัยธานี!I149"")"),15)</f>
        <v>15</v>
      </c>
      <c r="J229" s="266">
        <f ca="1">IFERROR(__xludf.DUMMYFUNCTION("IMPORTRANGE(""https://docs.google.com/spreadsheets/d/11923uPwbBZFjjGgGUA6NLw09EwE0CqkOc4q9oUmW1yo/edit?usp=sharing"",""อุทัยธานี!J149"")"),15)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IFERROR(__xludf.DUMMYFUNCTION("IMPORTRANGE(""https://docs.google.com/spreadsheets/d/11923uPwbBZFjjGgGUA6NLw09EwE0CqkOc4q9oUmW1yo/edit?usp=sharing"",""อุทัยธานี!I158"")"),0)</f>
        <v>0</v>
      </c>
      <c r="J238" s="266">
        <f ca="1">IFERROR(__xludf.DUMMYFUNCTION("IMPORTRANGE(""https://docs.google.com/spreadsheets/d/11923uPwbBZFjjGgGUA6NLw09EwE0CqkOc4q9oUmW1yo/edit?usp=sharing"",""อุทัยธานี!J158"")"),0)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IFERROR(__xludf.DUMMYFUNCTION("IMPORTRANGE(""https://docs.google.com/spreadsheets/d/11923uPwbBZFjjGgGUA6NLw09EwE0CqkOc4q9oUmW1yo/edit?usp=sharing"",""อุทัยธานี!J166"")"),0)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IFERROR(__xludf.DUMMYFUNCTION("IMPORTRANGE(""https://docs.google.com/spreadsheets/d/11923uPwbBZFjjGgGUA6NLw09EwE0CqkOc4q9oUmW1yo/edit?usp=sharing"",""อุทัยธานี!I169"")"),20)</f>
        <v>20</v>
      </c>
      <c r="J249" s="315">
        <f ca="1">IFERROR(__xludf.DUMMYFUNCTION("IMPORTRANGE(""https://docs.google.com/spreadsheets/d/11923uPwbBZFjjGgGUA6NLw09EwE0CqkOc4q9oUmW1yo/edit?usp=sharing"",""อุทัยธานี!J169"")"),20)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115859</v>
      </c>
      <c r="O250" s="151">
        <f t="shared" ref="O250:O252" ca="1" si="78">IF(L250&gt;0,N250*100/L250,0)</f>
        <v>56.961160275319564</v>
      </c>
      <c r="P250" s="151">
        <f t="shared" ref="P250:P252" ca="1" si="79">IF(M250&gt;0,N250*100/M250,0)</f>
        <v>82.169503546099293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115859</v>
      </c>
      <c r="O252" s="156">
        <f t="shared" ca="1" si="78"/>
        <v>56.961160275319564</v>
      </c>
      <c r="P252" s="156">
        <f t="shared" ca="1" si="79"/>
        <v>82.169503546099293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IFERROR(__xludf.DUMMYFUNCTION("IMPORTRANGE(""https://docs.google.com/spreadsheets/d/1Yj_ptqi66GCucihVvJfMjLAmec39IyEx_6qawtMGysU/edit?usp=sharing"",""สบก!CC36"")"),115859)</f>
        <v>115859</v>
      </c>
      <c r="O254" s="168">
        <f ca="1">IF(L254&gt;0,N254*100/L254,0)</f>
        <v>56.961160275319564</v>
      </c>
      <c r="P254" s="168">
        <f ca="1">IF(M254&gt;0,N254*100/M254,0)</f>
        <v>82.169503546099293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IFERROR(__xludf.DUMMYFUNCTION("IMPORTRANGE(""https://docs.google.com/spreadsheets/d/11923uPwbBZFjjGgGUA6NLw09EwE0CqkOc4q9oUmW1yo/edit?usp=sharing"",""อุทัยธานี!J184"")"),0)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IFERROR(__xludf.DUMMYFUNCTION("IMPORTRANGE(""https://docs.google.com/spreadsheets/d/11923uPwbBZFjjGgGUA6NLw09EwE0CqkOc4q9oUmW1yo/edit?usp=sharing"",""อุทัยธานี!I185"")"),20)</f>
        <v>20</v>
      </c>
      <c r="J270" s="315">
        <f ca="1">IFERROR(__xludf.DUMMYFUNCTION("IMPORTRANGE(""https://docs.google.com/spreadsheets/d/11923uPwbBZFjjGgGUA6NLw09EwE0CqkOc4q9oUmW1yo/edit?usp=sharing"",""อุทัยธานี!J185"")"),20)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132212</v>
      </c>
      <c r="O271" s="151">
        <f t="shared" ref="O271:O273" ca="1" si="84">IF(L271&gt;0,N271*100/L271,0)</f>
        <v>72.010893246187365</v>
      </c>
      <c r="P271" s="151">
        <f t="shared" ref="P271:P273" ca="1" si="85">IF(M271&gt;0,N271*100/M271,0)</f>
        <v>81.81435643564356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132212</v>
      </c>
      <c r="O273" s="156">
        <f t="shared" ca="1" si="84"/>
        <v>72.010893246187365</v>
      </c>
      <c r="P273" s="156">
        <f t="shared" ca="1" si="85"/>
        <v>81.81435643564356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IFERROR(__xludf.DUMMYFUNCTION("IMPORTRANGE(""https://docs.google.com/spreadsheets/d/1Yj_ptqi66GCucihVvJfMjLAmec39IyEx_6qawtMGysU/edit?usp=sharing"",""สบก!CL36"")"),132212)</f>
        <v>132212</v>
      </c>
      <c r="O275" s="168">
        <f ca="1">IF(L275&gt;0,N275*100/L275,0)</f>
        <v>72.010893246187365</v>
      </c>
      <c r="P275" s="168">
        <f ca="1">IF(M275&gt;0,N275*100/M275,0)</f>
        <v>81.81435643564356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IFERROR(__xludf.DUMMYFUNCTION("IMPORTRANGE(""https://docs.google.com/spreadsheets/d/11923uPwbBZFjjGgGUA6NLw09EwE0CqkOc4q9oUmW1yo/edit?usp=sharing"",""อุทัยธานี!I199"")"),40)</f>
        <v>40</v>
      </c>
      <c r="J289" s="315">
        <f ca="1">IFERROR(__xludf.DUMMYFUNCTION("IMPORTRANGE(""https://docs.google.com/spreadsheets/d/11923uPwbBZFjjGgGUA6NLw09EwE0CqkOc4q9oUmW1yo/edit?usp=sharing"",""อุทัยธานี!J199"")"),40)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IFERROR(__xludf.DUMMYFUNCTION("IMPORTRANGE(""https://docs.google.com/spreadsheets/d/11923uPwbBZFjjGgGUA6NLw09EwE0CqkOc4q9oUmW1yo/edit?usp=sharing"",""อุทัยธานี!J213"")"),0)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IFERROR(__xludf.DUMMYFUNCTION("IMPORTRANGE(""https://docs.google.com/spreadsheets/d/11923uPwbBZFjjGgGUA6NLw09EwE0CqkOc4q9oUmW1yo/edit?usp=sharing"",""อุทัยธานี!I214"")"),1)</f>
        <v>1</v>
      </c>
      <c r="J309" s="332">
        <f ca="1">IFERROR(__xludf.DUMMYFUNCTION("IMPORTRANGE(""https://docs.google.com/spreadsheets/d/11923uPwbBZFjjGgGUA6NLw09EwE0CqkOc4q9oUmW1yo/edit?usp=sharing"",""อุทัยธานี!J214"")"),1)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262600</v>
      </c>
      <c r="M310" s="152">
        <f t="shared" ca="1" si="93"/>
        <v>384500</v>
      </c>
      <c r="N310" s="152">
        <f t="shared" ca="1" si="93"/>
        <v>293920</v>
      </c>
      <c r="O310" s="151">
        <f t="shared" ref="O310:O312" ca="1" si="94">IF(L310&gt;0,N310*100/L310,0)</f>
        <v>111.92688499619193</v>
      </c>
      <c r="P310" s="151">
        <f t="shared" ref="P310:P312" ca="1" si="95">IF(M310&gt;0,N310*100/M310,0)</f>
        <v>76.442132639791936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262600</v>
      </c>
      <c r="M312" s="88">
        <f t="shared" ca="1" si="97"/>
        <v>384500</v>
      </c>
      <c r="N312" s="88">
        <f t="shared" ca="1" si="97"/>
        <v>293920</v>
      </c>
      <c r="O312" s="156">
        <f t="shared" ca="1" si="94"/>
        <v>111.92688499619193</v>
      </c>
      <c r="P312" s="156">
        <f t="shared" ca="1" si="95"/>
        <v>76.442132639791936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IFERROR(__xludf.DUMMYFUNCTION("IMPORTRANGE(""https://docs.google.com/spreadsheets/d/1Yj_ptqi66GCucihVvJfMjLAmec39IyEx_6qawtMGysU/edit?usp=sharing"",""สบก!DC36"")"),384500)</f>
        <v>384500</v>
      </c>
      <c r="N314" s="168">
        <f ca="1">IFERROR(__xludf.DUMMYFUNCTION("IMPORTRANGE(""https://docs.google.com/spreadsheets/d/1Yj_ptqi66GCucihVvJfMjLAmec39IyEx_6qawtMGysU/edit?usp=sharing"",""สบก!DD36"")"),293920)</f>
        <v>293920</v>
      </c>
      <c r="O314" s="168">
        <f ca="1">IF(L314&gt;0,N314*100/L314,0)</f>
        <v>111.92688499619193</v>
      </c>
      <c r="P314" s="168">
        <f ca="1">IF(M314&gt;0,N314*100/M314,0)</f>
        <v>76.442132639791936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IFERROR(__xludf.DUMMYFUNCTION("IMPORTRANGE(""https://docs.google.com/spreadsheets/d/11923uPwbBZFjjGgGUA6NLw09EwE0CqkOc4q9oUmW1yo/edit?usp=sharing"",""อุทัยธานี!J226"")"),0)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IFERROR(__xludf.DUMMYFUNCTION("IMPORTRANGE(""https://docs.google.com/spreadsheets/d/11923uPwbBZFjjGgGUA6NLw09EwE0CqkOc4q9oUmW1yo/edit?usp=sharing"",""อุทัยธานี!I228"")"),215)</f>
        <v>215</v>
      </c>
      <c r="J328" s="338">
        <f ca="1">IFERROR(__xludf.DUMMYFUNCTION("IMPORTRANGE(""https://docs.google.com/spreadsheets/d/11923uPwbBZFjjGgGUA6NLw09EwE0CqkOc4q9oUmW1yo/edit?usp=sharing"",""อุทัยธานี!J228"")"),99)</f>
        <v>99</v>
      </c>
      <c r="K328" s="316">
        <f ca="1">IF(I328&gt;0,J328*100/I328,0)</f>
        <v>46.046511627906973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841710</v>
      </c>
      <c r="N329" s="152">
        <f t="shared" ca="1" si="98"/>
        <v>693151</v>
      </c>
      <c r="O329" s="151">
        <f t="shared" ref="O329:O331" ca="1" si="99">IF(L329&gt;0,N329*100/L329,0)</f>
        <v>65.659817935529091</v>
      </c>
      <c r="P329" s="151">
        <f t="shared" ref="P329:P331" ca="1" si="100">IF(M329&gt;0,N329*100/M329,0)</f>
        <v>82.350334438226938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841710</v>
      </c>
      <c r="N331" s="88">
        <f t="shared" ca="1" si="102"/>
        <v>693151</v>
      </c>
      <c r="O331" s="156">
        <f t="shared" ca="1" si="99"/>
        <v>65.659817935529091</v>
      </c>
      <c r="P331" s="156">
        <f t="shared" ca="1" si="100"/>
        <v>82.350334438226938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IFERROR(__xludf.DUMMYFUNCTION("IMPORTRANGE(""https://docs.google.com/spreadsheets/d/1Yj_ptqi66GCucihVvJfMjLAmec39IyEx_6qawtMGysU/edit?usp=sharing"",""สบก!DL36"")"),696710)</f>
        <v>696710</v>
      </c>
      <c r="N333" s="168">
        <f ca="1">IFERROR(__xludf.DUMMYFUNCTION("IMPORTRANGE(""https://docs.google.com/spreadsheets/d/1Yj_ptqi66GCucihVvJfMjLAmec39IyEx_6qawtMGysU/edit?usp=sharing"",""สบก!DM36"")"),548151)</f>
        <v>548151</v>
      </c>
      <c r="O333" s="168">
        <f ca="1">IF(L333&gt;0,N333*100/L333,0)</f>
        <v>60.192056398036613</v>
      </c>
      <c r="P333" s="168">
        <f ca="1">IF(M333&gt;0,N333*100/M333,0)</f>
        <v>78.677067933573511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IFERROR(__xludf.DUMMYFUNCTION("IMPORTRANGE(""https://docs.google.com/spreadsheets/d/11923uPwbBZFjjGgGUA6NLw09EwE0CqkOc4q9oUmW1yo/edit?usp=sharing"",""อุทัยธานี!J234"")"),136)</f>
        <v>136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IFERROR(__xludf.DUMMYFUNCTION("IMPORTRANGE(""https://docs.google.com/spreadsheets/d/11923uPwbBZFjjGgGUA6NLw09EwE0CqkOc4q9oUmW1yo/edit?usp=sharing"",""อุทัยธานี!J235"")"),1398.37)</f>
        <v>1398.37</v>
      </c>
      <c r="K340" s="341">
        <f t="shared" ca="1" si="103"/>
        <v>69.918499999999995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IFERROR(__xludf.DUMMYFUNCTION("IMPORTRANGE(""https://docs.google.com/spreadsheets/d/11923uPwbBZFjjGgGUA6NLw09EwE0CqkOc4q9oUmW1yo/edit?usp=sharing"",""อุทัยธานี!J236"")"),172)</f>
        <v>172</v>
      </c>
      <c r="K341" s="341">
        <f t="shared" ca="1" si="103"/>
        <v>80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IFERROR(__xludf.DUMMYFUNCTION("IMPORTRANGE(""https://docs.google.com/spreadsheets/d/11923uPwbBZFjjGgGUA6NLw09EwE0CqkOc4q9oUmW1yo/edit?usp=sharing"",""อุทัยธานี!J237"")"),2342.16)</f>
        <v>2342.16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1">
        <f t="shared" ca="1" si="103"/>
        <v>13.488372093023257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1">
        <f t="shared" ca="1" si="103"/>
        <v>46.046511627906973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IFERROR(__xludf.DUMMYFUNCTION("IMPORTRANGE(""https://docs.google.com/spreadsheets/d/11923uPwbBZFjjGgGUA6NLw09EwE0CqkOc4q9oUmW1yo/edit?usp=sharing"",""อุทัยธานี!M242"")"),683346.23)</f>
        <v>683346.23</v>
      </c>
      <c r="O347" s="357">
        <f ca="1">+IF(L347&gt;0,N347*100/L347,0)</f>
        <v>30.901138421675007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IFERROR(__xludf.DUMMYFUNCTION("IMPORTRANGE(""https://docs.google.com/spreadsheets/d/11923uPwbBZFjjGgGUA6NLw09EwE0CqkOc4q9oUmW1yo/edit?usp=sharing"",""อุทัยธานี!M244"")"),155842.9)</f>
        <v>155842.9</v>
      </c>
      <c r="O349" s="372">
        <f ca="1">+IF(L349&gt;0,N349*100/L349,0)</f>
        <v>51.406155165589126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IFERROR(__xludf.DUMMYFUNCTION("IMPORTRANGE(""https://docs.google.com/spreadsheets/d/11923uPwbBZFjjGgGUA6NLw09EwE0CqkOc4q9oUmW1yo/edit?usp=sharing"",""อุทัยธานี!M247"")"),155842.9)</f>
        <v>155842.9</v>
      </c>
      <c r="O352" s="165">
        <f t="shared" ca="1" si="105"/>
        <v>51.406155165589126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IFERROR(__xludf.DUMMYFUNCTION("IMPORTRANGE(""https://docs.google.com/spreadsheets/d/11923uPwbBZFjjGgGUA6NLw09EwE0CqkOc4q9oUmW1yo/edit?usp=sharing"",""อุทัยธานี!M249"")"),155842.9)</f>
        <v>155842.9</v>
      </c>
      <c r="O354" s="168">
        <f t="shared" ca="1" si="105"/>
        <v>51.406155165589126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IFERROR(__xludf.DUMMYFUNCTION("IMPORTRANGE(""https://docs.google.com/spreadsheets/d/11923uPwbBZFjjGgGUA6NLw09EwE0CqkOc4q9oUmW1yo/edit?usp=sharing"",""อุทัยธานี!M252"")"),81013)</f>
        <v>81013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IFERROR(__xludf.DUMMYFUNCTION("IMPORTRANGE(""https://docs.google.com/spreadsheets/d/11923uPwbBZFjjGgGUA6NLw09EwE0CqkOc4q9oUmW1yo/edit?usp=sharing"",""อุทัยธานี!M253"")"),24429.9)</f>
        <v>24429.9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IFERROR(__xludf.DUMMYFUNCTION("IMPORTRANGE(""https://docs.google.com/spreadsheets/d/11923uPwbBZFjjGgGUA6NLw09EwE0CqkOc4q9oUmW1yo/edit?usp=sharing"",""อุทัยธานี!M275"")"),203952)</f>
        <v>203952</v>
      </c>
      <c r="O380" s="372">
        <f ca="1">+IF(L380&gt;0,N380*100/L380,0)</f>
        <v>19.829658149574147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IFERROR(__xludf.DUMMYFUNCTION("IMPORTRANGE(""https://docs.google.com/spreadsheets/d/11923uPwbBZFjjGgGUA6NLw09EwE0CqkOc4q9oUmW1yo/edit?usp=sharing"",""อุทัยธานี!M278"")"),203952)</f>
        <v>203952</v>
      </c>
      <c r="O383" s="165">
        <f t="shared" ca="1" si="109"/>
        <v>19.829658149574147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IFERROR(__xludf.DUMMYFUNCTION("IMPORTRANGE(""https://docs.google.com/spreadsheets/d/11923uPwbBZFjjGgGUA6NLw09EwE0CqkOc4q9oUmW1yo/edit?usp=sharing"",""อุทัยธานี!M280"")"),203952)</f>
        <v>203952</v>
      </c>
      <c r="O385" s="168">
        <f t="shared" ca="1" si="109"/>
        <v>19.829658149574147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IFERROR(__xludf.DUMMYFUNCTION("IMPORTRANGE(""https://docs.google.com/spreadsheets/d/11923uPwbBZFjjGgGUA6NLw09EwE0CqkOc4q9oUmW1yo/edit?usp=sharing"",""อุทัยธานี!M283"")"),60652)</f>
        <v>60652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IFERROR(__xludf.DUMMYFUNCTION("IMPORTRANGE(""https://docs.google.com/spreadsheets/d/11923uPwbBZFjjGgGUA6NLw09EwE0CqkOc4q9oUmW1yo/edit?usp=sharing"",""อุทัยธานี!M284"")"),17360)</f>
        <v>17360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IFERROR(__xludf.DUMMYFUNCTION("IMPORTRANGE(""https://docs.google.com/spreadsheets/d/11923uPwbBZFjjGgGUA6NLw09EwE0CqkOc4q9oUmW1yo/edit?usp=sharing"",""อุทัยธานี!J296"")"),0)</f>
        <v>0</v>
      </c>
      <c r="K401" s="371">
        <f t="shared" ref="K401:K402" ca="1" si="111">IF(I401&gt;0,J401*100/I401,0)</f>
        <v>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IFERROR(__xludf.DUMMYFUNCTION("IMPORTRANGE(""https://docs.google.com/spreadsheets/d/11923uPwbBZFjjGgGUA6NLw09EwE0CqkOc4q9oUmW1yo/edit?usp=sharing"",""อุทัยธานี!M296"")"),107530)</f>
        <v>107530</v>
      </c>
      <c r="O401" s="372">
        <f ca="1">+IF(L401&gt;0,N401*100/L401,0)</f>
        <v>60.444069702079823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IFERROR(__xludf.DUMMYFUNCTION("IMPORTRANGE(""https://docs.google.com/spreadsheets/d/11923uPwbBZFjjGgGUA6NLw09EwE0CqkOc4q9oUmW1yo/edit?usp=sharing"",""อุทัยธานี!J297"")"),10)</f>
        <v>10</v>
      </c>
      <c r="K402" s="371">
        <f t="shared" ca="1" si="111"/>
        <v>20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IFERROR(__xludf.DUMMYFUNCTION("IMPORTRANGE(""https://docs.google.com/spreadsheets/d/11923uPwbBZFjjGgGUA6NLw09EwE0CqkOc4q9oUmW1yo/edit?usp=sharing"",""อุทัยธานี!M299"")"),107530)</f>
        <v>107530</v>
      </c>
      <c r="O404" s="168">
        <f t="shared" ca="1" si="112"/>
        <v>60.444069702079823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IFERROR(__xludf.DUMMYFUNCTION("IMPORTRANGE(""https://docs.google.com/spreadsheets/d/11923uPwbBZFjjGgGUA6NLw09EwE0CqkOc4q9oUmW1yo/edit?usp=sharing"",""อุทัยธานี!M301"")"),107530)</f>
        <v>107530</v>
      </c>
      <c r="O406" s="168">
        <f t="shared" ca="1" si="112"/>
        <v>60.444069702079823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IFERROR(__xludf.DUMMYFUNCTION("IMPORTRANGE(""https://docs.google.com/spreadsheets/d/11923uPwbBZFjjGgGUA6NLw09EwE0CqkOc4q9oUmW1yo/edit?usp=sharing"",""อุทัยธานี!M302"")"),94470)</f>
        <v>94470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IFERROR(__xludf.DUMMYFUNCTION("IMPORTRANGE(""https://docs.google.com/spreadsheets/d/11923uPwbBZFjjGgGUA6NLw09EwE0CqkOc4q9oUmW1yo/edit?usp=sharing"",""อุทัยธานี!M305"")"),13060)</f>
        <v>13060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IFERROR(__xludf.DUMMYFUNCTION("IMPORTRANGE(""https://docs.google.com/spreadsheets/d/11923uPwbBZFjjGgGUA6NLw09EwE0CqkOc4q9oUmW1yo/edit?usp=sharing"",""อุทัยธานี!J311"")"),10)</f>
        <v>10</v>
      </c>
      <c r="K416" s="201">
        <f t="shared" ref="K416:K432" ca="1" si="113">IF(I416&gt;0,J416*100/I416,0)</f>
        <v>20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IFERROR(__xludf.DUMMYFUNCTION("IMPORTRANGE(""https://docs.google.com/spreadsheets/d/11923uPwbBZFjjGgGUA6NLw09EwE0CqkOc4q9oUmW1yo/edit?usp=sharing"",""อุทัยธานี!M350"")"),47570)</f>
        <v>47570</v>
      </c>
      <c r="O455" s="372">
        <f t="shared" ref="O455:O459" ca="1" si="116">+IF(L455&gt;0,N455*100/L455,0)</f>
        <v>14.842989441102318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IFERROR(__xludf.DUMMYFUNCTION("IMPORTRANGE(""https://docs.google.com/spreadsheets/d/11923uPwbBZFjjGgGUA6NLw09EwE0CqkOc4q9oUmW1yo/edit?usp=sharing"",""อุทัยธานี!M352"")"),47570)</f>
        <v>47570</v>
      </c>
      <c r="O457" s="168">
        <f t="shared" ca="1" si="116"/>
        <v>14.842989441102318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IFERROR(__xludf.DUMMYFUNCTION("IMPORTRANGE(""https://docs.google.com/spreadsheets/d/11923uPwbBZFjjGgGUA6NLw09EwE0CqkOc4q9oUmW1yo/edit?usp=sharing"",""อุทัยธานี!M354"")"),47570)</f>
        <v>47570</v>
      </c>
      <c r="O459" s="168">
        <f t="shared" ca="1" si="116"/>
        <v>14.842989441102318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IFERROR(__xludf.DUMMYFUNCTION("IMPORTRANGE(""https://docs.google.com/spreadsheets/d/11923uPwbBZFjjGgGUA6NLw09EwE0CqkOc4q9oUmW1yo/edit?usp=sharing"",""อุทัยธานี!M358"")"),47570)</f>
        <v>47570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IFERROR(__xludf.DUMMYFUNCTION("IMPORTRANGE(""https://docs.google.com/spreadsheets/d/11923uPwbBZFjjGgGUA6NLw09EwE0CqkOc4q9oUmW1yo/edit?usp=sharing"",""อุทัยธานี!I359"")"),24034)</f>
        <v>24034</v>
      </c>
      <c r="J464" s="266">
        <f ca="1">IFERROR(__xludf.DUMMYFUNCTION("IMPORTRANGE(""https://docs.google.com/spreadsheets/d/11923uPwbBZFjjGgGUA6NLw09EwE0CqkOc4q9oUmW1yo/edit?usp=sharing"",""อุทัยธานี!J359"")"),24034)</f>
        <v>24034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IFERROR(__xludf.DUMMYFUNCTION("IMPORTRANGE(""https://docs.google.com/spreadsheets/d/11923uPwbBZFjjGgGUA6NLw09EwE0CqkOc4q9oUmW1yo/edit?usp=sharing"",""อุทัยธานี!J392"")"),339.8)</f>
        <v>339.8</v>
      </c>
      <c r="K497" s="444">
        <f t="shared" ca="1" si="117"/>
        <v>4.6087074460870747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IFERROR(__xludf.DUMMYFUNCTION("IMPORTRANGE(""https://docs.google.com/spreadsheets/d/11923uPwbBZFjjGgGUA6NLw09EwE0CqkOc4q9oUmW1yo/edit?usp=sharing"",""อุทัยธานี!J393"")"),339.8)</f>
        <v>339.8</v>
      </c>
      <c r="K498" s="163">
        <f t="shared" ca="1" si="117"/>
        <v>4.6087074460870747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IFERROR(__xludf.DUMMYFUNCTION("IMPORTRANGE(""https://docs.google.com/spreadsheets/d/11923uPwbBZFjjGgGUA6NLw09EwE0CqkOc4q9oUmW1yo/edit?usp=sharing"",""อุทัยธานี!J394"")"),22)</f>
        <v>22</v>
      </c>
      <c r="K499" s="201">
        <f t="shared" ca="1" si="117"/>
        <v>5.3398058252427187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IFERROR(__xludf.DUMMYFUNCTION("IMPORTRANGE(""https://docs.google.com/spreadsheets/d/11923uPwbBZFjjGgGUA6NLw09EwE0CqkOc4q9oUmW1yo/edit?usp=sharing"",""อุทัยธานี!J395"")"),339.8)</f>
        <v>339.8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IFERROR(__xludf.DUMMYFUNCTION("IMPORTRANGE(""https://docs.google.com/spreadsheets/d/11923uPwbBZFjjGgGUA6NLw09EwE0CqkOc4q9oUmW1yo/edit?usp=sharing"",""อุทัยธานี!J396"")"),22)</f>
        <v>22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IFERROR(__xludf.DUMMYFUNCTION("IMPORTRANGE(""https://docs.google.com/spreadsheets/d/11923uPwbBZFjjGgGUA6NLw09EwE0CqkOc4q9oUmW1yo/edit?usp=sharing"",""อุทัยธานี!J397"")"),313.8)</f>
        <v>313.8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IFERROR(__xludf.DUMMYFUNCTION("IMPORTRANGE(""https://docs.google.com/spreadsheets/d/11923uPwbBZFjjGgGUA6NLw09EwE0CqkOc4q9oUmW1yo/edit?usp=sharing"",""อุทัยธานี!J398"")"),21)</f>
        <v>21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IFERROR(__xludf.DUMMYFUNCTION("IMPORTRANGE(""https://docs.google.com/spreadsheets/d/11923uPwbBZFjjGgGUA6NLw09EwE0CqkOc4q9oUmW1yo/edit?usp=sharing"",""อุทัยธานี!I411"")"),0)</f>
        <v>0</v>
      </c>
      <c r="J516" s="266">
        <f ca="1">IFERROR(__xludf.DUMMYFUNCTION("IMPORTRANGE(""https://docs.google.com/spreadsheets/d/11923uPwbBZFjjGgGUA6NLw09EwE0CqkOc4q9oUmW1yo/edit?usp=sharing"",""อุทัยธานี!J411"")"),0)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IFERROR(__xludf.DUMMYFUNCTION("IMPORTRANGE(""https://docs.google.com/spreadsheets/d/11923uPwbBZFjjGgGUA6NLw09EwE0CqkOc4q9oUmW1yo/edit?usp=sharing"",""อุทัยธานี!I412"")"),0)</f>
        <v>0</v>
      </c>
      <c r="J517" s="283">
        <f ca="1">IFERROR(__xludf.DUMMYFUNCTION("IMPORTRANGE(""https://docs.google.com/spreadsheets/d/11923uPwbBZFjjGgGUA6NLw09EwE0CqkOc4q9oUmW1yo/edit?usp=sharing"",""อุทัยธานี!J412"")"),0)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IFERROR(__xludf.DUMMYFUNCTION("IMPORTRANGE(""https://docs.google.com/spreadsheets/d/11923uPwbBZFjjGgGUA6NLw09EwE0CqkOc4q9oUmW1yo/edit?usp=sharing"",""อุทัยธานี!I413"")"),0)</f>
        <v>0</v>
      </c>
      <c r="J518" s="283">
        <f ca="1">IFERROR(__xludf.DUMMYFUNCTION("IMPORTRANGE(""https://docs.google.com/spreadsheets/d/11923uPwbBZFjjGgGUA6NLw09EwE0CqkOc4q9oUmW1yo/edit?usp=sharing"",""อุทัยธานี!J413"")"),0)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IFERROR(__xludf.DUMMYFUNCTION("IMPORTRANGE(""https://docs.google.com/spreadsheets/d/11923uPwbBZFjjGgGUA6NLw09EwE0CqkOc4q9oUmW1yo/edit?usp=sharing"",""อุทัยธานี!I420"")"),843)</f>
        <v>843</v>
      </c>
      <c r="J525" s="283">
        <f ca="1">IFERROR(__xludf.DUMMYFUNCTION("IMPORTRANGE(""https://docs.google.com/spreadsheets/d/11923uPwbBZFjjGgGUA6NLw09EwE0CqkOc4q9oUmW1yo/edit?usp=sharing"",""อุทัยธานี!J420"")"),828)</f>
        <v>828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IFERROR(__xludf.DUMMYFUNCTION("IMPORTRANGE(""https://docs.google.com/spreadsheets/d/11923uPwbBZFjjGgGUA6NLw09EwE0CqkOc4q9oUmW1yo/edit?usp=sharing"",""อุทัยธานี!I421"")"),80)</f>
        <v>80</v>
      </c>
      <c r="J526" s="283">
        <f ca="1">IFERROR(__xludf.DUMMYFUNCTION("IMPORTRANGE(""https://docs.google.com/spreadsheets/d/11923uPwbBZFjjGgGUA6NLw09EwE0CqkOc4q9oUmW1yo/edit?usp=sharing"",""อุทัยธานี!J421"")"),56)</f>
        <v>56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IFERROR(__xludf.DUMMYFUNCTION("IMPORTRANGE(""https://docs.google.com/spreadsheets/d/11923uPwbBZFjjGgGUA6NLw09EwE0CqkOc4q9oUmW1yo/edit?usp=sharing"",""อุทัยธานี!J422"")"),137)</f>
        <v>137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IFERROR(__xludf.DUMMYFUNCTION("IMPORTRANGE(""https://docs.google.com/spreadsheets/d/11923uPwbBZFjjGgGUA6NLw09EwE0CqkOc4q9oUmW1yo/edit?usp=sharing"",""อุทัยธานี!J424"")"),691)</f>
        <v>691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IFERROR(__xludf.DUMMYFUNCTION("IMPORTRANGE(""https://docs.google.com/spreadsheets/d/11923uPwbBZFjjGgGUA6NLw09EwE0CqkOc4q9oUmW1yo/edit?usp=sharing"",""อุทัยธานี!J425"")"),44)</f>
        <v>44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IFERROR(__xludf.DUMMYFUNCTION("IMPORTRANGE(""https://docs.google.com/spreadsheets/d/11923uPwbBZFjjGgGUA6NLw09EwE0CqkOc4q9oUmW1yo/edit?usp=sharing"",""อุทัยธานี!J459"")"),4471)</f>
        <v>4471</v>
      </c>
      <c r="K564" s="371">
        <f ca="1">IF(I564&gt;0,J564*100/I564,0)</f>
        <v>288.45161290322579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IFERROR(__xludf.DUMMYFUNCTION("IMPORTRANGE(""https://docs.google.com/spreadsheets/d/11923uPwbBZFjjGgGUA6NLw09EwE0CqkOc4q9oUmW1yo/edit?usp=sharing"",""อุทัยธานี!M459"")"),74251.33)</f>
        <v>74251.33</v>
      </c>
      <c r="O564" s="372">
        <f t="shared" ref="O564:O568" ca="1" si="122">+IF(L564&gt;0,N564*100/L564,0)</f>
        <v>54.245565458796023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IFERROR(__xludf.DUMMYFUNCTION("IMPORTRANGE(""https://docs.google.com/spreadsheets/d/11923uPwbBZFjjGgGUA6NLw09EwE0CqkOc4q9oUmW1yo/edit?usp=sharing"",""อุทัยธานี!M461"")"),74251.33)</f>
        <v>74251.33</v>
      </c>
      <c r="O566" s="168">
        <f t="shared" ca="1" si="122"/>
        <v>54.245565458796023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IFERROR(__xludf.DUMMYFUNCTION("IMPORTRANGE(""https://docs.google.com/spreadsheets/d/11923uPwbBZFjjGgGUA6NLw09EwE0CqkOc4q9oUmW1yo/edit?usp=sharing"",""อุทัยธานี!M463"")"),74251.33)</f>
        <v>74251.33</v>
      </c>
      <c r="O568" s="168">
        <f t="shared" ca="1" si="122"/>
        <v>54.245565458796023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IFERROR(__xludf.DUMMYFUNCTION("IMPORTRANGE(""https://docs.google.com/spreadsheets/d/11923uPwbBZFjjGgGUA6NLw09EwE0CqkOc4q9oUmW1yo/edit?usp=sharing"",""อุทัยธานี!M466"")"),51729.33)</f>
        <v>51729.33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IFERROR(__xludf.DUMMYFUNCTION("IMPORTRANGE(""https://docs.google.com/spreadsheets/d/11923uPwbBZFjjGgGUA6NLw09EwE0CqkOc4q9oUmW1yo/edit?usp=sharing"",""อุทัยธานี!M467"")"),22522)</f>
        <v>22522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IFERROR(__xludf.DUMMYFUNCTION("IMPORTRANGE(""https://docs.google.com/spreadsheets/d/11923uPwbBZFjjGgGUA6NLw09EwE0CqkOc4q9oUmW1yo/edit?usp=sharing"",""อุทัยธานี!J468"")"),4471)</f>
        <v>4471</v>
      </c>
      <c r="K573" s="201">
        <f ca="1">IF(I573&gt;0,J573*100/I573,0)</f>
        <v>288.45161290322579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IFERROR(__xludf.DUMMYFUNCTION("IMPORTRANGE(""https://docs.google.com/spreadsheets/d/11923uPwbBZFjjGgGUA6NLw09EwE0CqkOc4q9oUmW1yo/edit?usp=sharing"",""อุทัยธานี!J472"")"),3838)</f>
        <v>3838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IFERROR(__xludf.DUMMYFUNCTION("IMPORTRANGE(""https://docs.google.com/spreadsheets/d/11923uPwbBZFjjGgGUA6NLw09EwE0CqkOc4q9oUmW1yo/edit?usp=sharing"",""อุทัยธานี!J486"")"),7)</f>
        <v>7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0">
        <f ca="1">IFERROR(__xludf.DUMMYFUNCTION("IMPORTRANGE(""https://docs.google.com/spreadsheets/d/11923uPwbBZFjjGgGUA6NLw09EwE0CqkOc4q9oUmW1yo/edit?usp=sharing"",""อุทัยธานี!J491"")"),5.5)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0">
        <f ca="1">IFERROR(__xludf.DUMMYFUNCTION("IMPORTRANGE(""https://docs.google.com/spreadsheets/d/11923uPwbBZFjjGgGUA6NLw09EwE0CqkOc4q9oUmW1yo/edit?usp=sharing"",""อุทัยธานี!J523"")"),1472832.05)</f>
        <v>1472832.05</v>
      </c>
      <c r="K628" s="341">
        <f t="shared" ref="K628:K635" ca="1" si="129">IF(I628&gt;0,J628*100/I628,0)</f>
        <v>90.841524481773121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IFERROR(__xludf.DUMMYFUNCTION("IMPORTRANGE(""https://docs.google.com/spreadsheets/d/11923uPwbBZFjjGgGUA6NLw09EwE0CqkOc4q9oUmW1yo/edit?usp=sharing"",""อุทัยธานี!I524"")"),108)</f>
        <v>108</v>
      </c>
      <c r="J629" s="340">
        <f ca="1">IFERROR(__xludf.DUMMYFUNCTION("IMPORTRANGE(""https://docs.google.com/spreadsheets/d/11923uPwbBZFjjGgGUA6NLw09EwE0CqkOc4q9oUmW1yo/edit?usp=sharing"",""อุทัยธานี!J524"")"),103)</f>
        <v>103</v>
      </c>
      <c r="K629" s="341">
        <f t="shared" ca="1" si="129"/>
        <v>95.370370370370367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0">
        <f ca="1">IFERROR(__xludf.DUMMYFUNCTION("IMPORTRANGE(""https://docs.google.com/spreadsheets/d/11923uPwbBZFjjGgGUA6NLw09EwE0CqkOc4q9oUmW1yo/edit?usp=sharing"",""อุทัยธานี!J525"")"),1898194.13)</f>
        <v>1898194.13</v>
      </c>
      <c r="K630" s="341">
        <f t="shared" ca="1" si="129"/>
        <v>15.438186010689787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IFERROR(__xludf.DUMMYFUNCTION("IMPORTRANGE(""https://docs.google.com/spreadsheets/d/11923uPwbBZFjjGgGUA6NLw09EwE0CqkOc4q9oUmW1yo/edit?usp=sharing"",""อุทัยธานี!I526"")"),678)</f>
        <v>678</v>
      </c>
      <c r="J631" s="340">
        <f ca="1">IFERROR(__xludf.DUMMYFUNCTION("IMPORTRANGE(""https://docs.google.com/spreadsheets/d/11923uPwbBZFjjGgGUA6NLw09EwE0CqkOc4q9oUmW1yo/edit?usp=sharing"",""อุทัยธานี!J526"")"),272)</f>
        <v>272</v>
      </c>
      <c r="K631" s="341">
        <f t="shared" ca="1" si="129"/>
        <v>40.117994100294986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0">
        <f ca="1">IFERROR(__xludf.DUMMYFUNCTION("IMPORTRANGE(""https://docs.google.com/spreadsheets/d/11923uPwbBZFjjGgGUA6NLw09EwE0CqkOc4q9oUmW1yo/edit?usp=sharing"",""อุทัยธานี!J527"")"),1194907.31)</f>
        <v>1194907.31</v>
      </c>
      <c r="K632" s="341">
        <f t="shared" ca="1" si="129"/>
        <v>30.01395913094343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IFERROR(__xludf.DUMMYFUNCTION("IMPORTRANGE(""https://docs.google.com/spreadsheets/d/11923uPwbBZFjjGgGUA6NLw09EwE0CqkOc4q9oUmW1yo/edit?usp=sharing"",""อุทัยธานี!I528"")"),248)</f>
        <v>248</v>
      </c>
      <c r="J633" s="340">
        <f ca="1">IFERROR(__xludf.DUMMYFUNCTION("IMPORTRANGE(""https://docs.google.com/spreadsheets/d/11923uPwbBZFjjGgGUA6NLw09EwE0CqkOc4q9oUmW1yo/edit?usp=sharing"",""อุทัยธานี!J528"")"),131)</f>
        <v>131</v>
      </c>
      <c r="K633" s="341">
        <f t="shared" ca="1" si="129"/>
        <v>52.822580645161288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IFERROR(__xludf.DUMMYFUNCTION("IMPORTRANGE(""https://docs.google.com/spreadsheets/d/11923uPwbBZFjjGgGUA6NLw09EwE0CqkOc4q9oUmW1yo/edit?usp=sharing"",""อุทัยธานี!I529"")"),2000000)</f>
        <v>2000000</v>
      </c>
      <c r="J634" s="340">
        <f ca="1">IFERROR(__xludf.DUMMYFUNCTION("IMPORTRANGE(""https://docs.google.com/spreadsheets/d/11923uPwbBZFjjGgGUA6NLw09EwE0CqkOc4q9oUmW1yo/edit?usp=sharing"",""อุทัยธานี!J529"")"),1000000)</f>
        <v>1000000</v>
      </c>
      <c r="K634" s="341">
        <f t="shared" ca="1" si="129"/>
        <v>50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IFERROR(__xludf.DUMMYFUNCTION("IMPORTRANGE(""https://docs.google.com/spreadsheets/d/11923uPwbBZFjjGgGUA6NLw09EwE0CqkOc4q9oUmW1yo/edit?usp=sharing"",""อุทัยธานี!J530"")"),50)</f>
        <v>50</v>
      </c>
      <c r="K635" s="486">
        <f t="shared" ca="1" si="129"/>
        <v>52.083333333333336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38160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38160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38160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IFERROR(__xludf.DUMMYFUNCTION("IMPORTRANGE(""https://docs.google.com/spreadsheets/d/11923uPwbBZFjjGgGUA6NLw09EwE0CqkOc4q9oUmW1yo/edit?usp=sharing"",""อุทัยธานี!J541"")"),0)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IFERROR(__xludf.DUMMYFUNCTION("IMPORTRANGE(""https://docs.google.com/spreadsheets/d/11923uPwbBZFjjGgGUA6NLw09EwE0CqkOc4q9oUmW1yo/edit?usp=sharing"",""อุทัยธานี!J542"")"),0)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IFERROR(__xludf.DUMMYFUNCTION("IMPORTRANGE(""https://docs.google.com/spreadsheets/d/11923uPwbBZFjjGgGUA6NLw09EwE0CqkOc4q9oUmW1yo/edit?usp=sharing"",""อุทัยธานี!I543"")"),0)</f>
        <v>0</v>
      </c>
      <c r="J648" s="535">
        <f ca="1">IFERROR(__xludf.DUMMYFUNCTION("IMPORTRANGE(""https://docs.google.com/spreadsheets/d/11923uPwbBZFjjGgGUA6NLw09EwE0CqkOc4q9oUmW1yo/edit?usp=sharing"",""อุทัยธานี!J543"")"),0)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IFERROR(__xludf.DUMMYFUNCTION("IMPORTRANGE(""https://docs.google.com/spreadsheets/d/11923uPwbBZFjjGgGUA6NLw09EwE0CqkOc4q9oUmW1yo/edit?usp=sharing"",""อุทัยธานี!L543"")"),0)</f>
        <v>0</v>
      </c>
      <c r="M648" s="520"/>
      <c r="N648" s="537">
        <f ca="1">IFERROR(__xludf.DUMMYFUNCTION("IMPORTRANGE(""https://docs.google.com/spreadsheets/d/11923uPwbBZFjjGgGUA6NLw09EwE0CqkOc4q9oUmW1yo/edit?usp=sharing"",""อุทัยธานี!M543"")"),0)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IFERROR(__xludf.DUMMYFUNCTION("IMPORTRANGE(""https://docs.google.com/spreadsheets/d/11923uPwbBZFjjGgGUA6NLw09EwE0CqkOc4q9oUmW1yo/edit?usp=sharing"",""อุทัยธานี!I544"")"),0)</f>
        <v>0</v>
      </c>
      <c r="J649" s="535">
        <f ca="1">IFERROR(__xludf.DUMMYFUNCTION("IMPORTRANGE(""https://docs.google.com/spreadsheets/d/11923uPwbBZFjjGgGUA6NLw09EwE0CqkOc4q9oUmW1yo/edit?usp=sharing"",""อุทัยธานี!J544"")"),0)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IFERROR(__xludf.DUMMYFUNCTION("IMPORTRANGE(""https://docs.google.com/spreadsheets/d/11923uPwbBZFjjGgGUA6NLw09EwE0CqkOc4q9oUmW1yo/edit?usp=sharing"",""อุทัยธานี!L544"")"),0)</f>
        <v>0</v>
      </c>
      <c r="M649" s="520"/>
      <c r="N649" s="537">
        <f ca="1">IFERROR(__xludf.DUMMYFUNCTION("IMPORTRANGE(""https://docs.google.com/spreadsheets/d/11923uPwbBZFjjGgGUA6NLw09EwE0CqkOc4q9oUmW1yo/edit?usp=sharing"",""อุทัยธานี!M544"")"),0)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IFERROR(__xludf.DUMMYFUNCTION("IMPORTRANGE(""https://docs.google.com/spreadsheets/d/11923uPwbBZFjjGgGUA6NLw09EwE0CqkOc4q9oUmW1yo/edit?usp=sharing"",""อุทัยธานี!I545"")"),115)</f>
        <v>115</v>
      </c>
      <c r="J650" s="535">
        <f ca="1">IFERROR(__xludf.DUMMYFUNCTION("IMPORTRANGE(""https://docs.google.com/spreadsheets/d/11923uPwbBZFjjGgGUA6NLw09EwE0CqkOc4q9oUmW1yo/edit?usp=sharing"",""อุทัยธานี!J545"")"),28.38)</f>
        <v>28.38</v>
      </c>
      <c r="K650" s="536">
        <f t="shared" ca="1" si="131"/>
        <v>24.678260869565218</v>
      </c>
      <c r="L650" s="521">
        <f ca="1">IFERROR(__xludf.DUMMYFUNCTION("IMPORTRANGE(""https://docs.google.com/spreadsheets/d/11923uPwbBZFjjGgGUA6NLw09EwE0CqkOc4q9oUmW1yo/edit?usp=sharing"",""อุทัยธานี!L545"")"),575)</f>
        <v>575</v>
      </c>
      <c r="M650" s="520"/>
      <c r="N650" s="537">
        <f ca="1">IFERROR(__xludf.DUMMYFUNCTION("IMPORTRANGE(""https://docs.google.com/spreadsheets/d/11923uPwbBZFjjGgGUA6NLw09EwE0CqkOc4q9oUmW1yo/edit?usp=sharing"",""อุทัยธานี!M545"")"),0)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IFERROR(__xludf.DUMMYFUNCTION("IMPORTRANGE(""https://docs.google.com/spreadsheets/d/11923uPwbBZFjjGgGUA6NLw09EwE0CqkOc4q9oUmW1yo/edit?usp=sharing"",""อุทัยธานี!I546"")"),185)</f>
        <v>185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IFERROR(__xludf.DUMMYFUNCTION("IMPORTRANGE(""https://docs.google.com/spreadsheets/d/11923uPwbBZFjjGgGUA6NLw09EwE0CqkOc4q9oUmW1yo/edit?usp=sharing"",""อุทัยธานี!L546"")"),4625)</f>
        <v>4625</v>
      </c>
      <c r="M651" s="520"/>
      <c r="N651" s="537">
        <f ca="1">IFERROR(__xludf.DUMMYFUNCTION("IMPORTRANGE(""https://docs.google.com/spreadsheets/d/11923uPwbBZFjjGgGUA6NLw09EwE0CqkOc4q9oUmW1yo/edit?usp=sharing"",""อุทัยธานี!M546"")"),0)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IFERROR(__xludf.DUMMYFUNCTION("IMPORTRANGE(""https://docs.google.com/spreadsheets/d/11923uPwbBZFjjGgGUA6NLw09EwE0CqkOc4q9oUmW1yo/edit?usp=sharing"",""อุทัยธานี!J547"")"),0)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IFERROR(__xludf.DUMMYFUNCTION("IMPORTRANGE(""https://docs.google.com/spreadsheets/d/11923uPwbBZFjjGgGUA6NLw09EwE0CqkOc4q9oUmW1yo/edit?usp=sharing"",""อุทัยธานี!J548"")"),0)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IFERROR(__xludf.DUMMYFUNCTION("IMPORTRANGE(""https://docs.google.com/spreadsheets/d/11923uPwbBZFjjGgGUA6NLw09EwE0CqkOc4q9oUmW1yo/edit?usp=sharing"",""อุทัยธานี!J550"")"),0)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IFERROR(__xludf.DUMMYFUNCTION("IMPORTRANGE(""https://docs.google.com/spreadsheets/d/11923uPwbBZFjjGgGUA6NLw09EwE0CqkOc4q9oUmW1yo/edit?usp=sharing"",""อุทัยธานี!J551"")"),0)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IFERROR(__xludf.DUMMYFUNCTION("IMPORTRANGE(""https://docs.google.com/spreadsheets/d/11923uPwbBZFjjGgGUA6NLw09EwE0CqkOc4q9oUmW1yo/edit?usp=sharing"",""อุทัยธานี!J552"")"),0)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IFERROR(__xludf.DUMMYFUNCTION("IMPORTRANGE(""https://docs.google.com/spreadsheets/d/11923uPwbBZFjjGgGUA6NLw09EwE0CqkOc4q9oUmW1yo/edit?usp=sharing"",""อุทัยธานี!J553"")"),0)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IFERROR(__xludf.DUMMYFUNCTION("IMPORTRANGE(""https://docs.google.com/spreadsheets/d/11923uPwbBZFjjGgGUA6NLw09EwE0CqkOc4q9oUmW1yo/edit?usp=sharing"",""อุทัยธานี!J554"")"),0)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IFERROR(__xludf.DUMMYFUNCTION("IMPORTRANGE(""https://docs.google.com/spreadsheets/d/11923uPwbBZFjjGgGUA6NLw09EwE0CqkOc4q9oUmW1yo/edit?usp=sharing"",""อุทัยธานี!J555"")"),0)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IFERROR(__xludf.DUMMYFUNCTION("IMPORTRANGE(""https://docs.google.com/spreadsheets/d/11923uPwbBZFjjGgGUA6NLw09EwE0CqkOc4q9oUmW1yo/edit?usp=sharing"",""อุทัยธานี!J556"")"),28)</f>
        <v>28</v>
      </c>
      <c r="K661" s="536"/>
      <c r="L661" s="521">
        <f ca="1">IFERROR(__xludf.DUMMYFUNCTION("IMPORTRANGE(""https://docs.google.com/spreadsheets/d/11923uPwbBZFjjGgGUA6NLw09EwE0CqkOc4q9oUmW1yo/edit?usp=sharing"",""อุทัยธานี!L556"")"),19920)</f>
        <v>19920</v>
      </c>
      <c r="M661" s="520"/>
      <c r="N661" s="537">
        <f ca="1">IFERROR(__xludf.DUMMYFUNCTION("IMPORTRANGE(""https://docs.google.com/spreadsheets/d/11923uPwbBZFjjGgGUA6NLw09EwE0CqkOc4q9oUmW1yo/edit?usp=sharing"",""อุทัยธานี!M556"")"),0)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IFERROR(__xludf.DUMMYFUNCTION("IMPORTRANGE(""https://docs.google.com/spreadsheets/d/11923uPwbBZFjjGgGUA6NLw09EwE0CqkOc4q9oUmW1yo/edit?usp=sharing"",""อุทัยธานี!J557"")"),29)</f>
        <v>29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IFERROR(__xludf.DUMMYFUNCTION("IMPORTRANGE(""https://docs.google.com/spreadsheets/d/11923uPwbBZFjjGgGUA6NLw09EwE0CqkOc4q9oUmW1yo/edit?usp=sharing"",""อุทัยธานี!I558"")"),498)</f>
        <v>498</v>
      </c>
      <c r="J663" s="535">
        <f ca="1">IFERROR(__xludf.DUMMYFUNCTION("IMPORTRANGE(""https://docs.google.com/spreadsheets/d/11923uPwbBZFjjGgGUA6NLw09EwE0CqkOc4q9oUmW1yo/edit?usp=sharing"",""อุทัยธานี!J558"")"),485.51)</f>
        <v>485.51</v>
      </c>
      <c r="K663" s="536">
        <f ca="1">IF(I663&gt;0,J663*100/I663,0)</f>
        <v>97.49196787148594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IFERROR(__xludf.DUMMYFUNCTION("IMPORTRANGE(""https://docs.google.com/spreadsheets/d/11923uPwbBZFjjGgGUA6NLw09EwE0CqkOc4q9oUmW1yo/edit?usp=sharing"",""อุทัยธานี!I560"")"),6)</f>
        <v>6</v>
      </c>
      <c r="J665" s="535">
        <f ca="1">IFERROR(__xludf.DUMMYFUNCTION("IMPORTRANGE(""https://docs.google.com/spreadsheets/d/11923uPwbBZFjjGgGUA6NLw09EwE0CqkOc4q9oUmW1yo/edit?usp=sharing"",""อุทัยธานี!J560"")"),3)</f>
        <v>3</v>
      </c>
      <c r="K665" s="536">
        <f ca="1">IF(I665&gt;0,J665*100/I665,0)</f>
        <v>50</v>
      </c>
      <c r="L665" s="521">
        <f ca="1">IFERROR(__xludf.DUMMYFUNCTION("IMPORTRANGE(""https://docs.google.com/spreadsheets/d/11923uPwbBZFjjGgGUA6NLw09EwE0CqkOc4q9oUmW1yo/edit?usp=sharing"",""อุทัยธานี!L560"")"),720)</f>
        <v>720</v>
      </c>
      <c r="M665" s="520"/>
      <c r="N665" s="537">
        <f ca="1">IFERROR(__xludf.DUMMYFUNCTION("IMPORTRANGE(""https://docs.google.com/spreadsheets/d/11923uPwbBZFjjGgGUA6NLw09EwE0CqkOc4q9oUmW1yo/edit?usp=sharing"",""อุทัยธานี!M560"")"),0)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IFERROR(__xludf.DUMMYFUNCTION("IMPORTRANGE(""https://docs.google.com/spreadsheets/d/11923uPwbBZFjjGgGUA6NLw09EwE0CqkOc4q9oUmW1yo/edit?usp=sharing"",""อุทัยธานี!J561"")"),3)</f>
        <v>3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IFERROR(__xludf.DUMMYFUNCTION("IMPORTRANGE(""https://docs.google.com/spreadsheets/d/11923uPwbBZFjjGgGUA6NLw09EwE0CqkOc4q9oUmW1yo/edit?usp=sharing"",""อุทัยธานี!J562"")"),74.06)</f>
        <v>74.06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IFERROR(__xludf.DUMMYFUNCTION("IMPORTRANGE(""https://docs.google.com/spreadsheets/d/11923uPwbBZFjjGgGUA6NLw09EwE0CqkOc4q9oUmW1yo/edit?usp=sharing"",""อุทัยธานี!I563"")"),6)</f>
        <v>6</v>
      </c>
      <c r="J668" s="535">
        <f ca="1">IFERROR(__xludf.DUMMYFUNCTION("IMPORTRANGE(""https://docs.google.com/spreadsheets/d/11923uPwbBZFjjGgGUA6NLw09EwE0CqkOc4q9oUmW1yo/edit?usp=sharing"",""อุทัยธานี!J563"")"),0)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IFERROR(__xludf.DUMMYFUNCTION("IMPORTRANGE(""https://docs.google.com/spreadsheets/d/11923uPwbBZFjjGgGUA6NLw09EwE0CqkOc4q9oUmW1yo/edit?usp=sharing"",""อุทัยธานี!L563"")"),5280)</f>
        <v>5280</v>
      </c>
      <c r="M668" s="520"/>
      <c r="N668" s="537">
        <f ca="1">IFERROR(__xludf.DUMMYFUNCTION("IMPORTRANGE(""https://docs.google.com/spreadsheets/d/11923uPwbBZFjjGgGUA6NLw09EwE0CqkOc4q9oUmW1yo/edit?usp=sharing"",""อุทัยธานี!M563"")"),0)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IFERROR(__xludf.DUMMYFUNCTION("IMPORTRANGE(""https://docs.google.com/spreadsheets/d/11923uPwbBZFjjGgGUA6NLw09EwE0CqkOc4q9oUmW1yo/edit?usp=sharing"",""อุทัยธานี!J564"")"),0)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IFERROR(__xludf.DUMMYFUNCTION("IMPORTRANGE(""https://docs.google.com/spreadsheets/d/11923uPwbBZFjjGgGUA6NLw09EwE0CqkOc4q9oUmW1yo/edit?usp=sharing"",""อุทัยธานี!J565"")"),0)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IFERROR(__xludf.DUMMYFUNCTION("IMPORTRANGE(""https://docs.google.com/spreadsheets/d/11923uPwbBZFjjGgGUA6NLw09EwE0CqkOc4q9oUmW1yo/edit?usp=sharing"",""อุทัยธานี!I566"")"),88)</f>
        <v>88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IFERROR(__xludf.DUMMYFUNCTION("IMPORTRANGE(""https://docs.google.com/spreadsheets/d/11923uPwbBZFjjGgGUA6NLw09EwE0CqkOc4q9oUmW1yo/edit?usp=sharing"",""อุทัยธานี!L566"")"),7040)</f>
        <v>7040</v>
      </c>
      <c r="M671" s="520"/>
      <c r="N671" s="537">
        <f ca="1">IFERROR(__xludf.DUMMYFUNCTION("IMPORTRANGE(""https://docs.google.com/spreadsheets/d/11923uPwbBZFjjGgGUA6NLw09EwE0CqkOc4q9oUmW1yo/edit?usp=sharing"",""อุทัยธานี!M566"")"),0)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IFERROR(__xludf.DUMMYFUNCTION("IMPORTRANGE(""https://docs.google.com/spreadsheets/d/11923uPwbBZFjjGgGUA6NLw09EwE0CqkOc4q9oUmW1yo/edit?usp=sharing"",""อุทัยธานี!J567"")"),0)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IFERROR(__xludf.DUMMYFUNCTION("IMPORTRANGE(""https://docs.google.com/spreadsheets/d/11923uPwbBZFjjGgGUA6NLw09EwE0CqkOc4q9oUmW1yo/edit?usp=sharing"",""อุทัยธานี!J568"")"),0)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IFERROR(__xludf.DUMMYFUNCTION("IMPORTRANGE(""https://docs.google.com/spreadsheets/d/11923uPwbBZFjjGgGUA6NLw09EwE0CqkOc4q9oUmW1yo/edit?usp=sharing"",""อุทัยธานี!J569"")"),0)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IFERROR(__xludf.DUMMYFUNCTION("IMPORTRANGE(""https://docs.google.com/spreadsheets/d/11923uPwbBZFjjGgGUA6NLw09EwE0CqkOc4q9oUmW1yo/edit?usp=sharing"",""อุทัยธานี!J570"")"),0)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IFERROR(__xludf.DUMMYFUNCTION("IMPORTRANGE(""https://docs.google.com/spreadsheets/d/11923uPwbBZFjjGgGUA6NLw09EwE0CqkOc4q9oUmW1yo/edit?usp=sharing"",""อุทัยธานี!J571"")"),0)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IFERROR(__xludf.DUMMYFUNCTION("IMPORTRANGE(""https://docs.google.com/spreadsheets/d/11923uPwbBZFjjGgGUA6NLw09EwE0CqkOc4q9oUmW1yo/edit?usp=sharing"",""อุทัยธานี!J572"")"),0)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K608" sqref="K60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7.8554687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260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3211222</v>
      </c>
      <c r="N8" s="23">
        <f t="shared" ca="1" si="0"/>
        <v>2792212.95</v>
      </c>
      <c r="O8" s="22">
        <f t="shared" ref="O8:O16" ca="1" si="1">IF(L8&gt;0,N8*100/L8,0)</f>
        <v>37.811649108115326</v>
      </c>
      <c r="P8" s="22">
        <f t="shared" ref="P8:P16" ca="1" si="2">IF(M8&gt;0,N8*100/M8,0)</f>
        <v>86.951725853896122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3211222</v>
      </c>
      <c r="N10" s="30">
        <f t="shared" ca="1" si="4"/>
        <v>2792212.95</v>
      </c>
      <c r="O10" s="29">
        <f t="shared" ca="1" si="1"/>
        <v>37.811649108115326</v>
      </c>
      <c r="P10" s="29">
        <f t="shared" ca="1" si="2"/>
        <v>86.951725853896122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3211222</v>
      </c>
      <c r="N12" s="39">
        <f t="shared" ca="1" si="6"/>
        <v>2792212.95</v>
      </c>
      <c r="O12" s="39">
        <f t="shared" ca="1" si="1"/>
        <v>37.811649108115326</v>
      </c>
      <c r="P12" s="39">
        <f t="shared" ca="1" si="2"/>
        <v>86.951725853896122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680946.03999999992</v>
      </c>
      <c r="O14" s="39">
        <f t="shared" ca="1" si="1"/>
        <v>13.086230100291511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3211222</v>
      </c>
      <c r="N18" s="23">
        <f t="shared" ca="1" si="11"/>
        <v>2111266.91</v>
      </c>
      <c r="O18" s="22">
        <f t="shared" ref="O18:O20" ca="1" si="12">IF(L18&gt;0,N18*100/L18,0)</f>
        <v>52.99504404609057</v>
      </c>
      <c r="P18" s="22">
        <f t="shared" ref="P18:P26" ca="1" si="13">IF(M18&gt;0,N18*100/M18,0)</f>
        <v>65.746526088822264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3211222</v>
      </c>
      <c r="N20" s="30">
        <f t="shared" ca="1" si="15"/>
        <v>2111266.91</v>
      </c>
      <c r="O20" s="29">
        <f t="shared" ca="1" si="12"/>
        <v>52.99504404609057</v>
      </c>
      <c r="P20" s="29">
        <f t="shared" ca="1" si="13"/>
        <v>65.746526088822264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3211222</v>
      </c>
      <c r="N22" s="39">
        <f t="shared" ca="1" si="18"/>
        <v>2111266.91</v>
      </c>
      <c r="O22" s="39">
        <f t="shared" ca="1" si="17"/>
        <v>52.99504404609057</v>
      </c>
      <c r="P22" s="39">
        <f t="shared" ca="1" si="13"/>
        <v>65.746526088822264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680946.03999999992</v>
      </c>
      <c r="O28" s="22">
        <f t="shared" ref="O28:O30" ca="1" si="24">IF(L28&gt;0,N28*100/L28,0)</f>
        <v>20.024079025217631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680946.03999999992</v>
      </c>
      <c r="O30" s="29">
        <f t="shared" ca="1" si="24"/>
        <v>20.024079025217631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680946.03999999992</v>
      </c>
      <c r="O32" s="39">
        <f t="shared" ca="1" si="29"/>
        <v>20.024079025217631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680946.03999999992</v>
      </c>
      <c r="O34" s="39">
        <f t="shared" ca="1" si="29"/>
        <v>20.024079025217631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3211222</v>
      </c>
      <c r="N37" s="55">
        <f t="shared" ca="1" si="33"/>
        <v>2111266.91</v>
      </c>
      <c r="O37" s="56">
        <f t="shared" ca="1" si="29"/>
        <v>52.99504404609057</v>
      </c>
      <c r="P37" s="56">
        <f t="shared" ca="1" si="25"/>
        <v>65.746526088822264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454846.38</v>
      </c>
      <c r="O41" s="78">
        <f t="shared" ref="O41:O43" ca="1" si="35">IF(L41&gt;0,N41*100/L41,0)</f>
        <v>54.090424545130219</v>
      </c>
      <c r="P41" s="78">
        <f t="shared" ref="P41:P43" ca="1" si="36">IF(M41&gt;0,N41*100/M41,0)</f>
        <v>72.117707309338826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454846.38</v>
      </c>
      <c r="O43" s="78">
        <f t="shared" ca="1" si="35"/>
        <v>54.090424545130219</v>
      </c>
      <c r="P43" s="78">
        <f t="shared" ca="1" si="36"/>
        <v>72.117707309338826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IFERROR(__xludf.DUMMYFUNCTION("IMPORTRANGE(""https://docs.google.com/spreadsheets/d/1Yj_ptqi66GCucihVvJfMjLAmec39IyEx_6qawtMGysU/edit?usp=sharing"",""สบก!R20"")"),454846.38)</f>
        <v>454846.38</v>
      </c>
      <c r="O45" s="39">
        <f ca="1">IF(L45&gt;0,N45*100/L45,0)</f>
        <v>54.090424545130219</v>
      </c>
      <c r="P45" s="39">
        <f ca="1">IF(M45&gt;0,N45*100/M45,0)</f>
        <v>72.117707309338826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295255</v>
      </c>
      <c r="O53" s="120">
        <f t="shared" ref="O53:O55" ca="1" si="40">IF(L53&gt;0,N53*100/L53,0)</f>
        <v>62.954157782515992</v>
      </c>
      <c r="P53" s="120">
        <f t="shared" ref="P53:P55" ca="1" si="41">IF(M53&gt;0,N53*100/M53,0)</f>
        <v>79.362796748666781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295255</v>
      </c>
      <c r="O55" s="120">
        <f t="shared" ca="1" si="40"/>
        <v>62.954157782515992</v>
      </c>
      <c r="P55" s="120">
        <f t="shared" ca="1" si="41"/>
        <v>79.362796748666781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IFERROR(__xludf.DUMMYFUNCTION("IMPORTRANGE(""https://docs.google.com/spreadsheets/d/1Yj_ptqi66GCucihVvJfMjLAmec39IyEx_6qawtMGysU/edit?usp=sharing"",""สบก!AA20"")"),295255)</f>
        <v>295255</v>
      </c>
      <c r="O57" s="39">
        <f ca="1">IF(L57&gt;0,N57*100/L57,0)</f>
        <v>62.954157782515992</v>
      </c>
      <c r="P57" s="39">
        <f ca="1">IF(M57&gt;0,N57*100/M57,0)</f>
        <v>79.362796748666781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IFERROR(__xludf.DUMMYFUNCTION("IMPORTRANGE(""https://docs.google.com/spreadsheets/d/11923uPwbBZFjjGgGUA6NLw09EwE0CqkOc4q9oUmW1yo/edit?usp=sharing"",""กำแพงเพชร!J50"")"),0)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261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IFERROR(__xludf.DUMMYFUNCTION("IMPORTRANGE(""https://docs.google.com/spreadsheets/d/11923uPwbBZFjjGgGUA6NLw09EwE0CqkOc4q9oUmW1yo/edit?usp=sharing"",""กำแพงเพชร!J65"")"),0)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IFERROR(__xludf.DUMMYFUNCTION("IMPORTRANGE(""https://docs.google.com/spreadsheets/d/11923uPwbBZFjjGgGUA6NLw09EwE0CqkOc4q9oUmW1yo/edit?usp=sharing"",""กำแพงเพชร!I68"")"),0)</f>
        <v>0</v>
      </c>
      <c r="J138" s="266">
        <f ca="1">IFERROR(__xludf.DUMMYFUNCTION("IMPORTRANGE(""https://docs.google.com/spreadsheets/d/11923uPwbBZFjjGgGUA6NLw09EwE0CqkOc4q9oUmW1yo/edit?usp=sharing"",""กำแพงเพชร!J68"")"),0)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185025</v>
      </c>
      <c r="N140" s="152">
        <f t="shared" ca="1" si="64"/>
        <v>110350</v>
      </c>
      <c r="O140" s="151">
        <f t="shared" ref="O140:O142" ca="1" si="65">IF(L140&gt;0,N140*100/L140,0)</f>
        <v>159.92753623188406</v>
      </c>
      <c r="P140" s="151">
        <f t="shared" ref="P140:P142" ca="1" si="66">IF(M140&gt;0,N140*100/M140,0)</f>
        <v>59.640589109579786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185025</v>
      </c>
      <c r="N142" s="88">
        <f t="shared" ca="1" si="68"/>
        <v>110350</v>
      </c>
      <c r="O142" s="156">
        <f t="shared" ca="1" si="65"/>
        <v>159.92753623188406</v>
      </c>
      <c r="P142" s="156">
        <f t="shared" ca="1" si="66"/>
        <v>59.640589109579786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IFERROR(__xludf.DUMMYFUNCTION("IMPORTRANGE(""https://docs.google.com/spreadsheets/d/1Yj_ptqi66GCucihVvJfMjLAmec39IyEx_6qawtMGysU/edit?usp=sharing"",""สบก!BJ20"")"),185025)</f>
        <v>185025</v>
      </c>
      <c r="N144" s="168">
        <f ca="1">IFERROR(__xludf.DUMMYFUNCTION("IMPORTRANGE(""https://docs.google.com/spreadsheets/d/1Yj_ptqi66GCucihVvJfMjLAmec39IyEx_6qawtMGysU/edit?usp=sharing"",""สบก!BK20"")"),110350)</f>
        <v>110350</v>
      </c>
      <c r="O144" s="168">
        <f ca="1">IF(L144&gt;0,N144*100/L144,0)</f>
        <v>159.92753623188406</v>
      </c>
      <c r="P144" s="168">
        <f ca="1">IF(M144&gt;0,N144*100/M144,0)</f>
        <v>59.640589109579786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IFERROR(__xludf.DUMMYFUNCTION("IMPORTRANGE(""https://docs.google.com/spreadsheets/d/11923uPwbBZFjjGgGUA6NLw09EwE0CqkOc4q9oUmW1yo/edit?usp=sharing"",""กำแพงเพชร!I74"")"),4)</f>
        <v>4</v>
      </c>
      <c r="J149" s="274">
        <f ca="1">IFERROR(__xludf.DUMMYFUNCTION("IMPORTRANGE(""https://docs.google.com/spreadsheets/d/11923uPwbBZFjjGgGUA6NLw09EwE0CqkOc4q9oUmW1yo/edit?usp=sharing"",""กำแพงเพชร!J74"")"),2)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IFERROR(__xludf.DUMMYFUNCTION("IMPORTRANGE(""https://docs.google.com/spreadsheets/d/11923uPwbBZFjjGgGUA6NLw09EwE0CqkOc4q9oUmW1yo/edit?usp=sharing"",""กำแพงเพชร!I89"")"),3)</f>
        <v>3</v>
      </c>
      <c r="J164" s="283">
        <f ca="1">IFERROR(__xludf.DUMMYFUNCTION("IMPORTRANGE(""https://docs.google.com/spreadsheets/d/11923uPwbBZFjjGgGUA6NLw09EwE0CqkOc4q9oUmW1yo/edit?usp=sharing"",""กำแพงเพชร!J89"")"),2)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IFERROR(__xludf.DUMMYFUNCTION("IMPORTRANGE(""https://docs.google.com/spreadsheets/d/11923uPwbBZFjjGgGUA6NLw09EwE0CqkOc4q9oUmW1yo/edit?usp=sharing"",""กำแพงเพชร!I101"")"),0)</f>
        <v>0</v>
      </c>
      <c r="J176" s="283">
        <f ca="1">IFERROR(__xludf.DUMMYFUNCTION("IMPORTRANGE(""https://docs.google.com/spreadsheets/d/11923uPwbBZFjjGgGUA6NLw09EwE0CqkOc4q9oUmW1yo/edit?usp=sharing"",""กำแพงเพชร!J101"")"),0)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IFERROR(__xludf.DUMMYFUNCTION("IMPORTRANGE(""https://docs.google.com/spreadsheets/d/11923uPwbBZFjjGgGUA6NLw09EwE0CqkOc4q9oUmW1yo/edit?usp=sharing"",""กำแพงเพชร!J113"")"),0)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IFERROR(__xludf.DUMMYFUNCTION("IMPORTRANGE(""https://docs.google.com/spreadsheets/d/11923uPwbBZFjjGgGUA6NLw09EwE0CqkOc4q9oUmW1yo/edit?usp=sharing"",""กำแพงเพชร!I114"")"),50000)</f>
        <v>50000</v>
      </c>
      <c r="J189" s="283">
        <f ca="1">IFERROR(__xludf.DUMMYFUNCTION("IMPORTRANGE(""https://docs.google.com/spreadsheets/d/11923uPwbBZFjjGgGUA6NLw09EwE0CqkOc4q9oUmW1yo/edit?usp=sharing"",""กำแพงเพชร!J114"")"),0)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IFERROR(__xludf.DUMMYFUNCTION("IMPORTRANGE(""https://docs.google.com/spreadsheets/d/11923uPwbBZFjjGgGUA6NLw09EwE0CqkOc4q9oUmW1yo/edit?usp=sharing"",""กำแพงเพชร!J128"")"),0)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IFERROR(__xludf.DUMMYFUNCTION("IMPORTRANGE(""https://docs.google.com/spreadsheets/d/11923uPwbBZFjjGgGUA6NLw09EwE0CqkOc4q9oUmW1yo/edit?usp=sharing"",""กำแพงเพชร!I129"")"),0)</f>
        <v>0</v>
      </c>
      <c r="J204" s="283">
        <f ca="1">IFERROR(__xludf.DUMMYFUNCTION("IMPORTRANGE(""https://docs.google.com/spreadsheets/d/11923uPwbBZFjjGgGUA6NLw09EwE0CqkOc4q9oUmW1yo/edit?usp=sharing"",""กำแพงเพชร!J129"")"),0)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IFERROR(__xludf.DUMMYFUNCTION("IMPORTRANGE(""https://docs.google.com/spreadsheets/d/11923uPwbBZFjjGgGUA6NLw09EwE0CqkOc4q9oUmW1yo/edit?usp=sharing"",""กำแพงเพชร!J143"")"),0)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IFERROR(__xludf.DUMMYFUNCTION("IMPORTRANGE(""https://docs.google.com/spreadsheets/d/11923uPwbBZFjjGgGUA6NLw09EwE0CqkOc4q9oUmW1yo/edit?usp=sharing"",""กำแพงเพชร!I144"")"),15)</f>
        <v>15</v>
      </c>
      <c r="J219" s="266">
        <f ca="1">IFERROR(__xludf.DUMMYFUNCTION("IMPORTRANGE(""https://docs.google.com/spreadsheets/d/11923uPwbBZFjjGgGUA6NLw09EwE0CqkOc4q9oUmW1yo/edit?usp=sharing"",""กำแพงเพชร!J144"")"),15)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IFERROR(__xludf.DUMMYFUNCTION("IMPORTRANGE(""https://docs.google.com/spreadsheets/d/11923uPwbBZFjjGgGUA6NLw09EwE0CqkOc4q9oUmW1yo/edit?usp=sharing"",""กำแพงเพชร!I149"")"),15)</f>
        <v>15</v>
      </c>
      <c r="J229" s="266">
        <f ca="1">IFERROR(__xludf.DUMMYFUNCTION("IMPORTRANGE(""https://docs.google.com/spreadsheets/d/11923uPwbBZFjjGgGUA6NLw09EwE0CqkOc4q9oUmW1yo/edit?usp=sharing"",""กำแพงเพชร!J149"")"),15)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IFERROR(__xludf.DUMMYFUNCTION("IMPORTRANGE(""https://docs.google.com/spreadsheets/d/11923uPwbBZFjjGgGUA6NLw09EwE0CqkOc4q9oUmW1yo/edit?usp=sharing"",""กำแพงเพชร!I158"")"),0)</f>
        <v>0</v>
      </c>
      <c r="J238" s="266">
        <f ca="1">IFERROR(__xludf.DUMMYFUNCTION("IMPORTRANGE(""https://docs.google.com/spreadsheets/d/11923uPwbBZFjjGgGUA6NLw09EwE0CqkOc4q9oUmW1yo/edit?usp=sharing"",""กำแพงเพชร!J158"")"),0)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IFERROR(__xludf.DUMMYFUNCTION("IMPORTRANGE(""https://docs.google.com/spreadsheets/d/11923uPwbBZFjjGgGUA6NLw09EwE0CqkOc4q9oUmW1yo/edit?usp=sharing"",""กำแพงเพชร!J166"")"),0)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IFERROR(__xludf.DUMMYFUNCTION("IMPORTRANGE(""https://docs.google.com/spreadsheets/d/11923uPwbBZFjjGgGUA6NLw09EwE0CqkOc4q9oUmW1yo/edit?usp=sharing"",""กำแพงเพชร!I169"")"),0)</f>
        <v>0</v>
      </c>
      <c r="J249" s="315">
        <f ca="1">IFERROR(__xludf.DUMMYFUNCTION("IMPORTRANGE(""https://docs.google.com/spreadsheets/d/11923uPwbBZFjjGgGUA6NLw09EwE0CqkOc4q9oUmW1yo/edit?usp=sharing"",""กำแพงเพชร!J169"")"),0)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IFERROR(__xludf.DUMMYFUNCTION("IMPORTRANGE(""https://docs.google.com/spreadsheets/d/11923uPwbBZFjjGgGUA6NLw09EwE0CqkOc4q9oUmW1yo/edit?usp=sharing"",""กำแพงเพชร!J184"")"),0)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IFERROR(__xludf.DUMMYFUNCTION("IMPORTRANGE(""https://docs.google.com/spreadsheets/d/11923uPwbBZFjjGgGUA6NLw09EwE0CqkOc4q9oUmW1yo/edit?usp=sharing"",""กำแพงเพชร!I185"")"),15)</f>
        <v>15</v>
      </c>
      <c r="J270" s="315">
        <f ca="1">IFERROR(__xludf.DUMMYFUNCTION("IMPORTRANGE(""https://docs.google.com/spreadsheets/d/11923uPwbBZFjjGgGUA6NLw09EwE0CqkOc4q9oUmW1yo/edit?usp=sharing"",""กำแพงเพชร!J185"")"),15)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164776</v>
      </c>
      <c r="O271" s="151">
        <f t="shared" ref="O271:O273" ca="1" si="84">IF(L271&gt;0,N271*100/L271,0)</f>
        <v>51.62155388471178</v>
      </c>
      <c r="P271" s="151">
        <f t="shared" ref="P271:P273" ca="1" si="85">IF(M271&gt;0,N271*100/M271,0)</f>
        <v>71.563952225841476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164776</v>
      </c>
      <c r="O273" s="156">
        <f t="shared" ca="1" si="84"/>
        <v>51.62155388471178</v>
      </c>
      <c r="P273" s="156">
        <f t="shared" ca="1" si="85"/>
        <v>71.563952225841476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IFERROR(__xludf.DUMMYFUNCTION("IMPORTRANGE(""https://docs.google.com/spreadsheets/d/1Yj_ptqi66GCucihVvJfMjLAmec39IyEx_6qawtMGysU/edit?usp=sharing"",""สบก!CL20"")"),164776)</f>
        <v>164776</v>
      </c>
      <c r="O275" s="168">
        <f ca="1">IF(L275&gt;0,N275*100/L275,0)</f>
        <v>51.62155388471178</v>
      </c>
      <c r="P275" s="168">
        <f ca="1">IF(M275&gt;0,N275*100/M275,0)</f>
        <v>71.563952225841476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IFERROR(__xludf.DUMMYFUNCTION("IMPORTRANGE(""https://docs.google.com/spreadsheets/d/11923uPwbBZFjjGgGUA6NLw09EwE0CqkOc4q9oUmW1yo/edit?usp=sharing"",""กำแพงเพชร!I199"")"),0)</f>
        <v>0</v>
      </c>
      <c r="J289" s="315">
        <f ca="1">IFERROR(__xludf.DUMMYFUNCTION("IMPORTRANGE(""https://docs.google.com/spreadsheets/d/11923uPwbBZFjjGgGUA6NLw09EwE0CqkOc4q9oUmW1yo/edit?usp=sharing"",""กำแพงเพชร!J199"")"),0)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IFERROR(__xludf.DUMMYFUNCTION("IMPORTRANGE(""https://docs.google.com/spreadsheets/d/11923uPwbBZFjjGgGUA6NLw09EwE0CqkOc4q9oUmW1yo/edit?usp=sharing"",""กำแพงเพชร!J213"")"),0)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IFERROR(__xludf.DUMMYFUNCTION("IMPORTRANGE(""https://docs.google.com/spreadsheets/d/11923uPwbBZFjjGgGUA6NLw09EwE0CqkOc4q9oUmW1yo/edit?usp=sharing"",""กำแพงเพชร!I214"")"),1)</f>
        <v>1</v>
      </c>
      <c r="J309" s="332">
        <f ca="1">IFERROR(__xludf.DUMMYFUNCTION("IMPORTRANGE(""https://docs.google.com/spreadsheets/d/11923uPwbBZFjjGgGUA6NLw09EwE0CqkOc4q9oUmW1yo/edit?usp=sharing"",""กำแพงเพชร!J214"")"),1)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64954.84</v>
      </c>
      <c r="O310" s="151">
        <f t="shared" ref="O310:O312" ca="1" si="94">IF(L310&gt;0,N310*100/L310,0)</f>
        <v>33.378643371017475</v>
      </c>
      <c r="P310" s="151">
        <f t="shared" ref="P310:P312" ca="1" si="95">IF(M310&gt;0,N310*100/M310,0)</f>
        <v>44.489616438356165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64954.84</v>
      </c>
      <c r="O312" s="156">
        <f t="shared" ca="1" si="94"/>
        <v>33.378643371017475</v>
      </c>
      <c r="P312" s="156">
        <f t="shared" ca="1" si="95"/>
        <v>44.489616438356165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IFERROR(__xludf.DUMMYFUNCTION("IMPORTRANGE(""https://docs.google.com/spreadsheets/d/1Yj_ptqi66GCucihVvJfMjLAmec39IyEx_6qawtMGysU/edit?usp=sharing"",""สบก!DD20"")"),64954.84)</f>
        <v>64954.84</v>
      </c>
      <c r="O314" s="168">
        <f ca="1">IF(L314&gt;0,N314*100/L314,0)</f>
        <v>33.378643371017475</v>
      </c>
      <c r="P314" s="168">
        <f ca="1">IF(M314&gt;0,N314*100/M314,0)</f>
        <v>44.489616438356165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IFERROR(__xludf.DUMMYFUNCTION("IMPORTRANGE(""https://docs.google.com/spreadsheets/d/11923uPwbBZFjjGgGUA6NLw09EwE0CqkOc4q9oUmW1yo/edit?usp=sharing"",""กำแพงเพชร!J226"")"),0)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IFERROR(__xludf.DUMMYFUNCTION("IMPORTRANGE(""https://docs.google.com/spreadsheets/d/11923uPwbBZFjjGgGUA6NLw09EwE0CqkOc4q9oUmW1yo/edit?usp=sharing"",""กำแพงเพชร!I228"")"),1209)</f>
        <v>1209</v>
      </c>
      <c r="J328" s="338">
        <f ca="1">IFERROR(__xludf.DUMMYFUNCTION("IMPORTRANGE(""https://docs.google.com/spreadsheets/d/11923uPwbBZFjjGgGUA6NLw09EwE0CqkOc4q9oUmW1yo/edit?usp=sharing"",""กำแพงเพชร!J228"")"),73)</f>
        <v>73</v>
      </c>
      <c r="K328" s="316">
        <f ca="1">IF(I328&gt;0,J328*100/I328,0)</f>
        <v>6.0380479735318442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1543650</v>
      </c>
      <c r="N329" s="152">
        <f t="shared" ca="1" si="98"/>
        <v>933879.69</v>
      </c>
      <c r="O329" s="151">
        <f t="shared" ref="O329:O331" ca="1" si="99">IF(L329&gt;0,N329*100/L329,0)</f>
        <v>46.984584152986223</v>
      </c>
      <c r="P329" s="151">
        <f t="shared" ref="P329:P331" ca="1" si="100">IF(M329&gt;0,N329*100/M329,0)</f>
        <v>60.498149839665729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1543650</v>
      </c>
      <c r="N331" s="88">
        <f t="shared" ca="1" si="102"/>
        <v>933879.69</v>
      </c>
      <c r="O331" s="156">
        <f t="shared" ca="1" si="99"/>
        <v>46.984584152986223</v>
      </c>
      <c r="P331" s="156">
        <f t="shared" ca="1" si="100"/>
        <v>60.498149839665729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IFERROR(__xludf.DUMMYFUNCTION("IMPORTRANGE(""https://docs.google.com/spreadsheets/d/1Yj_ptqi66GCucihVvJfMjLAmec39IyEx_6qawtMGysU/edit?usp=sharing"",""สบก!DL20"")"),1543650)</f>
        <v>1543650</v>
      </c>
      <c r="N333" s="168">
        <f ca="1">IFERROR(__xludf.DUMMYFUNCTION("IMPORTRANGE(""https://docs.google.com/spreadsheets/d/1Yj_ptqi66GCucihVvJfMjLAmec39IyEx_6qawtMGysU/edit?usp=sharing"",""สบก!DM20"")"),933879.69)</f>
        <v>933879.69</v>
      </c>
      <c r="O333" s="168">
        <f ca="1">IF(L333&gt;0,N333*100/L333,0)</f>
        <v>46.984584152986223</v>
      </c>
      <c r="P333" s="168">
        <f ca="1">IF(M333&gt;0,N333*100/M333,0)</f>
        <v>60.498149839665729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IFERROR(__xludf.DUMMYFUNCTION("IMPORTRANGE(""https://docs.google.com/spreadsheets/d/11923uPwbBZFjjGgGUA6NLw09EwE0CqkOc4q9oUmW1yo/edit?usp=sharing"",""กำแพงเพชร!J234"")"),288)</f>
        <v>288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IFERROR(__xludf.DUMMYFUNCTION("IMPORTRANGE(""https://docs.google.com/spreadsheets/d/11923uPwbBZFjjGgGUA6NLw09EwE0CqkOc4q9oUmW1yo/edit?usp=sharing"",""กำแพงเพชร!J235"")"),2641.68999999999)</f>
        <v>2641.6899999999901</v>
      </c>
      <c r="K340" s="341">
        <f t="shared" ca="1" si="103"/>
        <v>31.448690476190357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IFERROR(__xludf.DUMMYFUNCTION("IMPORTRANGE(""https://docs.google.com/spreadsheets/d/11923uPwbBZFjjGgGUA6NLw09EwE0CqkOc4q9oUmW1yo/edit?usp=sharing"",""กำแพงเพชร!J236"")"),137)</f>
        <v>137</v>
      </c>
      <c r="K341" s="341">
        <f t="shared" ca="1" si="103"/>
        <v>11.331679073614557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IFERROR(__xludf.DUMMYFUNCTION("IMPORTRANGE(""https://docs.google.com/spreadsheets/d/11923uPwbBZFjjGgGUA6NLw09EwE0CqkOc4q9oUmW1yo/edit?usp=sharing"",""กำแพงเพชร!J237"")"),2079.41)</f>
        <v>2079.41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IFERROR(__xludf.DUMMYFUNCTION("IMPORTRANGE(""https://docs.google.com/spreadsheets/d/11923uPwbBZFjjGgGUA6NLw09EwE0CqkOc4q9oUmW1yo/edit?usp=sharing"",""กำแพงเพชร!J240"")"),73)</f>
        <v>73</v>
      </c>
      <c r="K345" s="341">
        <f t="shared" ca="1" si="103"/>
        <v>6.0380479735318442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IFERROR(__xludf.DUMMYFUNCTION("IMPORTRANGE(""https://docs.google.com/spreadsheets/d/11923uPwbBZFjjGgGUA6NLw09EwE0CqkOc4q9oUmW1yo/edit?usp=sharing"",""กำแพงเพชร!J241"")"),1134.7)</f>
        <v>1134.7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IFERROR(__xludf.DUMMYFUNCTION("IMPORTRANGE(""https://docs.google.com/spreadsheets/d/11923uPwbBZFjjGgGUA6NLw09EwE0CqkOc4q9oUmW1yo/edit?usp=sharing"",""กำแพงเพชร!M242"")"),680946.039999999)</f>
        <v>680946.03999999899</v>
      </c>
      <c r="O347" s="357">
        <f ca="1">+IF(L347&gt;0,N347*100/L347,0)</f>
        <v>20.024079025217606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IFERROR(__xludf.DUMMYFUNCTION("IMPORTRANGE(""https://docs.google.com/spreadsheets/d/11923uPwbBZFjjGgGUA6NLw09EwE0CqkOc4q9oUmW1yo/edit?usp=sharing"",""กำแพงเพชร!M275"")"),193495.59)</f>
        <v>193495.59</v>
      </c>
      <c r="O380" s="372">
        <f ca="1">+IF(L380&gt;0,N380*100/L380,0)</f>
        <v>18.813011900595029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IFERROR(__xludf.DUMMYFUNCTION("IMPORTRANGE(""https://docs.google.com/spreadsheets/d/11923uPwbBZFjjGgGUA6NLw09EwE0CqkOc4q9oUmW1yo/edit?usp=sharing"",""กำแพงเพชร!M278"")"),193495.59)</f>
        <v>193495.59</v>
      </c>
      <c r="O383" s="165">
        <f t="shared" ca="1" si="109"/>
        <v>18.813011900595029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IFERROR(__xludf.DUMMYFUNCTION("IMPORTRANGE(""https://docs.google.com/spreadsheets/d/11923uPwbBZFjjGgGUA6NLw09EwE0CqkOc4q9oUmW1yo/edit?usp=sharing"",""กำแพงเพชร!M280"")"),193495.59)</f>
        <v>193495.59</v>
      </c>
      <c r="O385" s="168">
        <f t="shared" ca="1" si="109"/>
        <v>18.813011900595029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IFERROR(__xludf.DUMMYFUNCTION("IMPORTRANGE(""https://docs.google.com/spreadsheets/d/11923uPwbBZFjjGgGUA6NLw09EwE0CqkOc4q9oUmW1yo/edit?usp=sharing"",""กำแพงเพชร!M281"")"),139132)</f>
        <v>139132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IFERROR(__xludf.DUMMYFUNCTION("IMPORTRANGE(""https://docs.google.com/spreadsheets/d/11923uPwbBZFjjGgGUA6NLw09EwE0CqkOc4q9oUmW1yo/edit?usp=sharing"",""กำแพงเพชร!M283"")"),51413.59)</f>
        <v>51413.59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IFERROR(__xludf.DUMMYFUNCTION("IMPORTRANGE(""https://docs.google.com/spreadsheets/d/11923uPwbBZFjjGgGUA6NLw09EwE0CqkOc4q9oUmW1yo/edit?usp=sharing"",""กำแพงเพชร!M284"")"),2950)</f>
        <v>2950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IFERROR(__xludf.DUMMYFUNCTION("IMPORTRANGE(""https://docs.google.com/spreadsheets/d/11923uPwbBZFjjGgGUA6NLw09EwE0CqkOc4q9oUmW1yo/edit?usp=sharing"",""กำแพงเพชร!M296"")"),95343)</f>
        <v>95343</v>
      </c>
      <c r="O401" s="372">
        <f ca="1">+IF(L401&gt;0,N401*100/L401,0)</f>
        <v>59.608002500781495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IFERROR(__xludf.DUMMYFUNCTION("IMPORTRANGE(""https://docs.google.com/spreadsheets/d/11923uPwbBZFjjGgGUA6NLw09EwE0CqkOc4q9oUmW1yo/edit?usp=sharing"",""กำแพงเพชร!M299"")"),95343)</f>
        <v>95343</v>
      </c>
      <c r="O404" s="168">
        <f t="shared" ca="1" si="112"/>
        <v>59.608002500781495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IFERROR(__xludf.DUMMYFUNCTION("IMPORTRANGE(""https://docs.google.com/spreadsheets/d/11923uPwbBZFjjGgGUA6NLw09EwE0CqkOc4q9oUmW1yo/edit?usp=sharing"",""กำแพงเพชร!M301"")"),95343)</f>
        <v>95343</v>
      </c>
      <c r="O406" s="168">
        <f t="shared" ca="1" si="112"/>
        <v>59.608002500781495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IFERROR(__xludf.DUMMYFUNCTION("IMPORTRANGE(""https://docs.google.com/spreadsheets/d/11923uPwbBZFjjGgGUA6NLw09EwE0CqkOc4q9oUmW1yo/edit?usp=sharing"",""กำแพงเพชร!M303"")"),17500)</f>
        <v>17500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IFERROR(__xludf.DUMMYFUNCTION("IMPORTRANGE(""https://docs.google.com/spreadsheets/d/11923uPwbBZFjjGgGUA6NLw09EwE0CqkOc4q9oUmW1yo/edit?usp=sharing"",""กำแพงเพชร!M305"")"),11270)</f>
        <v>11270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IFERROR(__xludf.DUMMYFUNCTION("IMPORTRANGE(""https://docs.google.com/spreadsheets/d/11923uPwbBZFjjGgGUA6NLw09EwE0CqkOc4q9oUmW1yo/edit?usp=sharing"",""กำแพงเพชร!J325"")"),25)</f>
        <v>25</v>
      </c>
      <c r="K430" s="201">
        <f t="shared" ca="1" si="113"/>
        <v>71.428571428571431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IFERROR(__xludf.DUMMYFUNCTION("IMPORTRANGE(""https://docs.google.com/spreadsheets/d/11923uPwbBZFjjGgGUA6NLw09EwE0CqkOc4q9oUmW1yo/edit?usp=sharing"",""กำแพงเพชร!M330"")"),100699)</f>
        <v>100699</v>
      </c>
      <c r="O435" s="411">
        <f t="shared" ref="O435:O439" ca="1" si="114">+IF(L435&gt;0,N435*100/L435,0)</f>
        <v>72.133954154727789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IFERROR(__xludf.DUMMYFUNCTION("IMPORTRANGE(""https://docs.google.com/spreadsheets/d/11923uPwbBZFjjGgGUA6NLw09EwE0CqkOc4q9oUmW1yo/edit?usp=sharing"",""กำแพงเพชร!M332"")"),100699)</f>
        <v>100699</v>
      </c>
      <c r="O437" s="168">
        <f t="shared" ca="1" si="114"/>
        <v>72.133954154727789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IFERROR(__xludf.DUMMYFUNCTION("IMPORTRANGE(""https://docs.google.com/spreadsheets/d/11923uPwbBZFjjGgGUA6NLw09EwE0CqkOc4q9oUmW1yo/edit?usp=sharing"",""กำแพงเพชร!M334"")"),100699)</f>
        <v>100699</v>
      </c>
      <c r="O439" s="168">
        <f t="shared" ca="1" si="114"/>
        <v>72.133954154727789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IFERROR(__xludf.DUMMYFUNCTION("IMPORTRANGE(""https://docs.google.com/spreadsheets/d/11923uPwbBZFjjGgGUA6NLw09EwE0CqkOc4q9oUmW1yo/edit?usp=sharing"",""กำแพงเพชร!M335"")"),83359)</f>
        <v>83359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IFERROR(__xludf.DUMMYFUNCTION("IMPORTRANGE(""https://docs.google.com/spreadsheets/d/11923uPwbBZFjjGgGUA6NLw09EwE0CqkOc4q9oUmW1yo/edit?usp=sharing"",""กำแพงเพชร!M338"")"),17340)</f>
        <v>17340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IFERROR(__xludf.DUMMYFUNCTION("IMPORTRANGE(""https://docs.google.com/spreadsheets/d/11923uPwbBZFjjGgGUA6NLw09EwE0CqkOc4q9oUmW1yo/edit?usp=sharing"",""กำแพงเพชร!M350"")"),89158.67)</f>
        <v>89158.67</v>
      </c>
      <c r="O455" s="372">
        <f t="shared" ref="O455:O459" ca="1" si="116">+IF(L455&gt;0,N455*100/L455,0)</f>
        <v>7.7802194829515008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IFERROR(__xludf.DUMMYFUNCTION("IMPORTRANGE(""https://docs.google.com/spreadsheets/d/11923uPwbBZFjjGgGUA6NLw09EwE0CqkOc4q9oUmW1yo/edit?usp=sharing"",""กำแพงเพชร!M352"")"),89158.67)</f>
        <v>89158.67</v>
      </c>
      <c r="O457" s="168">
        <f t="shared" ca="1" si="116"/>
        <v>7.7802194829515008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IFERROR(__xludf.DUMMYFUNCTION("IMPORTRANGE(""https://docs.google.com/spreadsheets/d/11923uPwbBZFjjGgGUA6NLw09EwE0CqkOc4q9oUmW1yo/edit?usp=sharing"",""กำแพงเพชร!M354"")"),89158.67)</f>
        <v>89158.67</v>
      </c>
      <c r="O459" s="168">
        <f t="shared" ca="1" si="116"/>
        <v>7.7802194829515008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IFERROR(__xludf.DUMMYFUNCTION("IMPORTRANGE(""https://docs.google.com/spreadsheets/d/11923uPwbBZFjjGgGUA6NLw09EwE0CqkOc4q9oUmW1yo/edit?usp=sharing"",""กำแพงเพชร!M357"")"),54266.67)</f>
        <v>54266.67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IFERROR(__xludf.DUMMYFUNCTION("IMPORTRANGE(""https://docs.google.com/spreadsheets/d/11923uPwbBZFjjGgGUA6NLw09EwE0CqkOc4q9oUmW1yo/edit?usp=sharing"",""กำแพงเพชร!M358"")"),34892)</f>
        <v>34892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IFERROR(__xludf.DUMMYFUNCTION("IMPORTRANGE(""https://docs.google.com/spreadsheets/d/11923uPwbBZFjjGgGUA6NLw09EwE0CqkOc4q9oUmW1yo/edit?usp=sharing"",""กำแพงเพชร!I359"")"),162754)</f>
        <v>162754</v>
      </c>
      <c r="J464" s="266">
        <f ca="1">IFERROR(__xludf.DUMMYFUNCTION("IMPORTRANGE(""https://docs.google.com/spreadsheets/d/11923uPwbBZFjjGgGUA6NLw09EwE0CqkOc4q9oUmW1yo/edit?usp=sharing"",""กำแพงเพชร!J359"")"),0)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IFERROR(__xludf.DUMMYFUNCTION("IMPORTRANGE(""https://docs.google.com/spreadsheets/d/11923uPwbBZFjjGgGUA6NLw09EwE0CqkOc4q9oUmW1yo/edit?usp=sharing"",""กำแพงเพชร!I411"")"),0)</f>
        <v>0</v>
      </c>
      <c r="J516" s="266">
        <f ca="1">IFERROR(__xludf.DUMMYFUNCTION("IMPORTRANGE(""https://docs.google.com/spreadsheets/d/11923uPwbBZFjjGgGUA6NLw09EwE0CqkOc4q9oUmW1yo/edit?usp=sharing"",""กำแพงเพชร!J411"")"),0)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IFERROR(__xludf.DUMMYFUNCTION("IMPORTRANGE(""https://docs.google.com/spreadsheets/d/11923uPwbBZFjjGgGUA6NLw09EwE0CqkOc4q9oUmW1yo/edit?usp=sharing"",""กำแพงเพชร!I412"")"),0)</f>
        <v>0</v>
      </c>
      <c r="J517" s="283">
        <f ca="1">IFERROR(__xludf.DUMMYFUNCTION("IMPORTRANGE(""https://docs.google.com/spreadsheets/d/11923uPwbBZFjjGgGUA6NLw09EwE0CqkOc4q9oUmW1yo/edit?usp=sharing"",""กำแพงเพชร!J412"")"),0)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IFERROR(__xludf.DUMMYFUNCTION("IMPORTRANGE(""https://docs.google.com/spreadsheets/d/11923uPwbBZFjjGgGUA6NLw09EwE0CqkOc4q9oUmW1yo/edit?usp=sharing"",""กำแพงเพชร!I413"")"),0)</f>
        <v>0</v>
      </c>
      <c r="J518" s="283">
        <f ca="1">IFERROR(__xludf.DUMMYFUNCTION("IMPORTRANGE(""https://docs.google.com/spreadsheets/d/11923uPwbBZFjjGgGUA6NLw09EwE0CqkOc4q9oUmW1yo/edit?usp=sharing"",""กำแพงเพชร!J413"")"),0)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IFERROR(__xludf.DUMMYFUNCTION("IMPORTRANGE(""https://docs.google.com/spreadsheets/d/11923uPwbBZFjjGgGUA6NLw09EwE0CqkOc4q9oUmW1yo/edit?usp=sharing"",""กำแพงเพชร!I420"")"),2168)</f>
        <v>2168</v>
      </c>
      <c r="J525" s="283">
        <f ca="1">IFERROR(__xludf.DUMMYFUNCTION("IMPORTRANGE(""https://docs.google.com/spreadsheets/d/11923uPwbBZFjjGgGUA6NLw09EwE0CqkOc4q9oUmW1yo/edit?usp=sharing"",""กำแพงเพชร!J420"")"),0)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IFERROR(__xludf.DUMMYFUNCTION("IMPORTRANGE(""https://docs.google.com/spreadsheets/d/11923uPwbBZFjjGgGUA6NLw09EwE0CqkOc4q9oUmW1yo/edit?usp=sharing"",""กำแพงเพชร!I421"")"),106)</f>
        <v>106</v>
      </c>
      <c r="J526" s="283">
        <f ca="1">IFERROR(__xludf.DUMMYFUNCTION("IMPORTRANGE(""https://docs.google.com/spreadsheets/d/11923uPwbBZFjjGgGUA6NLw09EwE0CqkOc4q9oUmW1yo/edit?usp=sharing"",""กำแพงเพชร!J421"")"),0)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IFERROR(__xludf.DUMMYFUNCTION("IMPORTRANGE(""https://docs.google.com/spreadsheets/d/11923uPwbBZFjjGgGUA6NLw09EwE0CqkOc4q9oUmW1yo/edit?usp=sharing"",""กำแพงเพชร!M428"")"),29825)</f>
        <v>29825</v>
      </c>
      <c r="O533" s="411">
        <f t="shared" ref="O533:O537" ca="1" si="118">+IF(L533&gt;0,N533*100/L533,0)</f>
        <v>86.826783114992722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IFERROR(__xludf.DUMMYFUNCTION("IMPORTRANGE(""https://docs.google.com/spreadsheets/d/11923uPwbBZFjjGgGUA6NLw09EwE0CqkOc4q9oUmW1yo/edit?usp=sharing"",""กำแพงเพชร!J446"")"),3706)</f>
        <v>3706</v>
      </c>
      <c r="K551" s="410">
        <f ca="1">IF(I551&gt;0,J551*100/I551,0)</f>
        <v>74.12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IFERROR(__xludf.DUMMYFUNCTION("IMPORTRANGE(""https://docs.google.com/spreadsheets/d/11923uPwbBZFjjGgGUA6NLw09EwE0CqkOc4q9oUmW1yo/edit?usp=sharing"",""กำแพงเพชร!J455"")"),3706)</f>
        <v>3706</v>
      </c>
      <c r="K560" s="223">
        <f t="shared" ref="K560:K561" ca="1" si="121">IF(I560&gt;0,J560*100/I560,0)</f>
        <v>74.12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IFERROR(__xludf.DUMMYFUNCTION("IMPORTRANGE(""https://docs.google.com/spreadsheets/d/11923uPwbBZFjjGgGUA6NLw09EwE0CqkOc4q9oUmW1yo/edit?usp=sharing"",""กำแพงเพชร!J456"")"),260)</f>
        <v>260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IFERROR(__xludf.DUMMYFUNCTION("IMPORTRANGE(""https://docs.google.com/spreadsheets/d/11923uPwbBZFjjGgGUA6NLw09EwE0CqkOc4q9oUmW1yo/edit?usp=sharing"",""กำแพงเพชร!J459"")"),6922)</f>
        <v>6922</v>
      </c>
      <c r="K564" s="371">
        <f ca="1">IF(I564&gt;0,J564*100/I564,0)</f>
        <v>141.26530612244898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2">
        <f t="shared" ref="O564:O568" ca="1" si="122">+IF(L564&gt;0,N564*100/L564,0)</f>
        <v>31.526267857142859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68">
        <f t="shared" ca="1" si="122"/>
        <v>31.526267857142859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68">
        <f t="shared" ca="1" si="122"/>
        <v>31.526267857142859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IFERROR(__xludf.DUMMYFUNCTION("IMPORTRANGE(""https://docs.google.com/spreadsheets/d/11923uPwbBZFjjGgGUA6NLw09EwE0CqkOc4q9oUmW1yo/edit?usp=sharing"",""กำแพงเพชร!M466"")"),40000)</f>
        <v>40000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IFERROR(__xludf.DUMMYFUNCTION("IMPORTRANGE(""https://docs.google.com/spreadsheets/d/11923uPwbBZFjjGgGUA6NLw09EwE0CqkOc4q9oUmW1yo/edit?usp=sharing"",""กำแพงเพชร!J468"")"),6922)</f>
        <v>6922</v>
      </c>
      <c r="K573" s="201">
        <f ca="1">IF(I573&gt;0,J573*100/I573,0)</f>
        <v>141.26530612244898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IFERROR(__xludf.DUMMYFUNCTION("IMPORTRANGE(""https://docs.google.com/spreadsheets/d/11923uPwbBZFjjGgGUA6NLw09EwE0CqkOc4q9oUmW1yo/edit?usp=sharing"",""กำแพงเพชร!J471"")"),83)</f>
        <v>83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IFERROR(__xludf.DUMMYFUNCTION("IMPORTRANGE(""https://docs.google.com/spreadsheets/d/11923uPwbBZFjjGgGUA6NLw09EwE0CqkOc4q9oUmW1yo/edit?usp=sharing"",""กำแพงเพชร!J472"")"),6839)</f>
        <v>6839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0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IFERROR(__xludf.DUMMYFUNCTION("IMPORTRANGE(""https://docs.google.com/spreadsheets/d/11923uPwbBZFjjGgGUA6NLw09EwE0CqkOc4q9oUmW1yo/edit?usp=sharing"",""กำแพงเพชร!I523"")"),5000000)</f>
        <v>5000000</v>
      </c>
      <c r="J628" s="340">
        <f ca="1">IFERROR(__xludf.DUMMYFUNCTION("IMPORTRANGE(""https://docs.google.com/spreadsheets/d/11923uPwbBZFjjGgGUA6NLw09EwE0CqkOc4q9oUmW1yo/edit?usp=sharing"",""กำแพงเพชร!J523"")"),540000)</f>
        <v>540000</v>
      </c>
      <c r="K628" s="341">
        <f t="shared" ref="K628:K635" ca="1" si="129">IF(I628&gt;0,J628*100/I628,0)</f>
        <v>10.8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IFERROR(__xludf.DUMMYFUNCTION("IMPORTRANGE(""https://docs.google.com/spreadsheets/d/11923uPwbBZFjjGgGUA6NLw09EwE0CqkOc4q9oUmW1yo/edit?usp=sharing"",""กำแพงเพชร!I524"")"),161)</f>
        <v>161</v>
      </c>
      <c r="J629" s="340">
        <f ca="1">IFERROR(__xludf.DUMMYFUNCTION("IMPORTRANGE(""https://docs.google.com/spreadsheets/d/11923uPwbBZFjjGgGUA6NLw09EwE0CqkOc4q9oUmW1yo/edit?usp=sharing"",""กำแพงเพชร!J524"")"),18)</f>
        <v>18</v>
      </c>
      <c r="K629" s="341">
        <f t="shared" ca="1" si="129"/>
        <v>11.180124223602485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0">
        <f ca="1">IFERROR(__xludf.DUMMYFUNCTION("IMPORTRANGE(""https://docs.google.com/spreadsheets/d/11923uPwbBZFjjGgGUA6NLw09EwE0CqkOc4q9oUmW1yo/edit?usp=sharing"",""กำแพงเพชร!J525"")"),923825.83)</f>
        <v>923825.83</v>
      </c>
      <c r="K630" s="341">
        <f t="shared" ca="1" si="129"/>
        <v>18.588283450020377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IFERROR(__xludf.DUMMYFUNCTION("IMPORTRANGE(""https://docs.google.com/spreadsheets/d/11923uPwbBZFjjGgGUA6NLw09EwE0CqkOc4q9oUmW1yo/edit?usp=sharing"",""กำแพงเพชร!I526"")"),126)</f>
        <v>126</v>
      </c>
      <c r="J631" s="340">
        <f ca="1">IFERROR(__xludf.DUMMYFUNCTION("IMPORTRANGE(""https://docs.google.com/spreadsheets/d/11923uPwbBZFjjGgGUA6NLw09EwE0CqkOc4q9oUmW1yo/edit?usp=sharing"",""กำแพงเพชร!J526"")"),48)</f>
        <v>48</v>
      </c>
      <c r="K631" s="341">
        <f t="shared" ca="1" si="129"/>
        <v>38.095238095238095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0">
        <f ca="1">IFERROR(__xludf.DUMMYFUNCTION("IMPORTRANGE(""https://docs.google.com/spreadsheets/d/11923uPwbBZFjjGgGUA6NLw09EwE0CqkOc4q9oUmW1yo/edit?usp=sharing"",""กำแพงเพชร!J527"")"),952781.66)</f>
        <v>952781.66</v>
      </c>
      <c r="K632" s="341">
        <f t="shared" ca="1" si="129"/>
        <v>37.789149422969643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IFERROR(__xludf.DUMMYFUNCTION("IMPORTRANGE(""https://docs.google.com/spreadsheets/d/11923uPwbBZFjjGgGUA6NLw09EwE0CqkOc4q9oUmW1yo/edit?usp=sharing"",""กำแพงเพชร!I528"")"),293)</f>
        <v>293</v>
      </c>
      <c r="J633" s="340">
        <f ca="1">IFERROR(__xludf.DUMMYFUNCTION("IMPORTRANGE(""https://docs.google.com/spreadsheets/d/11923uPwbBZFjjGgGUA6NLw09EwE0CqkOc4q9oUmW1yo/edit?usp=sharing"",""กำแพงเพชร!J528"")"),175)</f>
        <v>175</v>
      </c>
      <c r="K633" s="341">
        <f t="shared" ca="1" si="129"/>
        <v>59.726962457337883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IFERROR(__xludf.DUMMYFUNCTION("IMPORTRANGE(""https://docs.google.com/spreadsheets/d/11923uPwbBZFjjGgGUA6NLw09EwE0CqkOc4q9oUmW1yo/edit?usp=sharing"",""กำแพงเพชร!I529"")"),5000000)</f>
        <v>5000000</v>
      </c>
      <c r="J634" s="340">
        <f ca="1">IFERROR(__xludf.DUMMYFUNCTION("IMPORTRANGE(""https://docs.google.com/spreadsheets/d/11923uPwbBZFjjGgGUA6NLw09EwE0CqkOc4q9oUmW1yo/edit?usp=sharing"",""กำแพงเพชร!J529"")"),2400000)</f>
        <v>2400000</v>
      </c>
      <c r="K634" s="341">
        <f t="shared" ca="1" si="129"/>
        <v>48</v>
      </c>
      <c r="L634" s="341"/>
      <c r="M634" s="341"/>
      <c r="N634" s="341"/>
      <c r="O634" s="168"/>
      <c r="P634" s="168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IFERROR(__xludf.DUMMYFUNCTION("IMPORTRANGE(""https://docs.google.com/spreadsheets/d/11923uPwbBZFjjGgGUA6NLw09EwE0CqkOc4q9oUmW1yo/edit?usp=sharing"",""กำแพงเพชร!J530"")"),80)</f>
        <v>80</v>
      </c>
      <c r="K635" s="486">
        <f t="shared" ca="1" si="129"/>
        <v>48.780487804878049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IFERROR(__xludf.DUMMYFUNCTION("IMPORTRANGE(""https://docs.google.com/spreadsheets/d/11923uPwbBZFjjGgGUA6NLw09EwE0CqkOc4q9oUmW1yo/edit?usp=sharing"",""กำแพงเพชร!J541"")"),0)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IFERROR(__xludf.DUMMYFUNCTION("IMPORTRANGE(""https://docs.google.com/spreadsheets/d/11923uPwbBZFjjGgGUA6NLw09EwE0CqkOc4q9oUmW1yo/edit?usp=sharing"",""กำแพงเพชร!J542"")"),0)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IFERROR(__xludf.DUMMYFUNCTION("IMPORTRANGE(""https://docs.google.com/spreadsheets/d/11923uPwbBZFjjGgGUA6NLw09EwE0CqkOc4q9oUmW1yo/edit?usp=sharing"",""กำแพงเพชร!I543"")"),0)</f>
        <v>0</v>
      </c>
      <c r="J648" s="535">
        <f ca="1">IFERROR(__xludf.DUMMYFUNCTION("IMPORTRANGE(""https://docs.google.com/spreadsheets/d/11923uPwbBZFjjGgGUA6NLw09EwE0CqkOc4q9oUmW1yo/edit?usp=sharing"",""กำแพงเพชร!J543"")"),0)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IFERROR(__xludf.DUMMYFUNCTION("IMPORTRANGE(""https://docs.google.com/spreadsheets/d/11923uPwbBZFjjGgGUA6NLw09EwE0CqkOc4q9oUmW1yo/edit?usp=sharing"",""กำแพงเพชร!L543"")"),0)</f>
        <v>0</v>
      </c>
      <c r="M648" s="520"/>
      <c r="N648" s="537">
        <f ca="1">IFERROR(__xludf.DUMMYFUNCTION("IMPORTRANGE(""https://docs.google.com/spreadsheets/d/11923uPwbBZFjjGgGUA6NLw09EwE0CqkOc4q9oUmW1yo/edit?usp=sharing"",""กำแพงเพชร!M543"")"),0)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IFERROR(__xludf.DUMMYFUNCTION("IMPORTRANGE(""https://docs.google.com/spreadsheets/d/11923uPwbBZFjjGgGUA6NLw09EwE0CqkOc4q9oUmW1yo/edit?usp=sharing"",""กำแพงเพชร!I544"")"),0)</f>
        <v>0</v>
      </c>
      <c r="J649" s="535">
        <f ca="1">IFERROR(__xludf.DUMMYFUNCTION("IMPORTRANGE(""https://docs.google.com/spreadsheets/d/11923uPwbBZFjjGgGUA6NLw09EwE0CqkOc4q9oUmW1yo/edit?usp=sharing"",""กำแพงเพชร!J544"")"),0)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IFERROR(__xludf.DUMMYFUNCTION("IMPORTRANGE(""https://docs.google.com/spreadsheets/d/11923uPwbBZFjjGgGUA6NLw09EwE0CqkOc4q9oUmW1yo/edit?usp=sharing"",""กำแพงเพชร!L544"")"),0)</f>
        <v>0</v>
      </c>
      <c r="M649" s="520"/>
      <c r="N649" s="537">
        <f ca="1">IFERROR(__xludf.DUMMYFUNCTION("IMPORTRANGE(""https://docs.google.com/spreadsheets/d/11923uPwbBZFjjGgGUA6NLw09EwE0CqkOc4q9oUmW1yo/edit?usp=sharing"",""กำแพงเพชร!M544"")"),0)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IFERROR(__xludf.DUMMYFUNCTION("IMPORTRANGE(""https://docs.google.com/spreadsheets/d/11923uPwbBZFjjGgGUA6NLw09EwE0CqkOc4q9oUmW1yo/edit?usp=sharing"",""กำแพงเพชร!I545"")"),0)</f>
        <v>0</v>
      </c>
      <c r="J650" s="535">
        <f ca="1">IFERROR(__xludf.DUMMYFUNCTION("IMPORTRANGE(""https://docs.google.com/spreadsheets/d/11923uPwbBZFjjGgGUA6NLw09EwE0CqkOc4q9oUmW1yo/edit?usp=sharing"",""กำแพงเพชร!J545"")"),0)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IFERROR(__xludf.DUMMYFUNCTION("IMPORTRANGE(""https://docs.google.com/spreadsheets/d/11923uPwbBZFjjGgGUA6NLw09EwE0CqkOc4q9oUmW1yo/edit?usp=sharing"",""กำแพงเพชร!L545"")"),0)</f>
        <v>0</v>
      </c>
      <c r="M650" s="520"/>
      <c r="N650" s="537">
        <f ca="1">IFERROR(__xludf.DUMMYFUNCTION("IMPORTRANGE(""https://docs.google.com/spreadsheets/d/11923uPwbBZFjjGgGUA6NLw09EwE0CqkOc4q9oUmW1yo/edit?usp=sharing"",""กำแพงเพชร!M545"")"),0)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IFERROR(__xludf.DUMMYFUNCTION("IMPORTRANGE(""https://docs.google.com/spreadsheets/d/11923uPwbBZFjjGgGUA6NLw09EwE0CqkOc4q9oUmW1yo/edit?usp=sharing"",""กำแพงเพชร!I546"")"),0)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IFERROR(__xludf.DUMMYFUNCTION("IMPORTRANGE(""https://docs.google.com/spreadsheets/d/11923uPwbBZFjjGgGUA6NLw09EwE0CqkOc4q9oUmW1yo/edit?usp=sharing"",""กำแพงเพชร!L546"")"),0)</f>
        <v>0</v>
      </c>
      <c r="M651" s="520"/>
      <c r="N651" s="537">
        <f ca="1">IFERROR(__xludf.DUMMYFUNCTION("IMPORTRANGE(""https://docs.google.com/spreadsheets/d/11923uPwbBZFjjGgGUA6NLw09EwE0CqkOc4q9oUmW1yo/edit?usp=sharing"",""กำแพงเพชร!M546"")"),0)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IFERROR(__xludf.DUMMYFUNCTION("IMPORTRANGE(""https://docs.google.com/spreadsheets/d/11923uPwbBZFjjGgGUA6NLw09EwE0CqkOc4q9oUmW1yo/edit?usp=sharing"",""กำแพงเพชร!J547"")"),0)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IFERROR(__xludf.DUMMYFUNCTION("IMPORTRANGE(""https://docs.google.com/spreadsheets/d/11923uPwbBZFjjGgGUA6NLw09EwE0CqkOc4q9oUmW1yo/edit?usp=sharing"",""กำแพงเพชร!J548"")"),0)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IFERROR(__xludf.DUMMYFUNCTION("IMPORTRANGE(""https://docs.google.com/spreadsheets/d/11923uPwbBZFjjGgGUA6NLw09EwE0CqkOc4q9oUmW1yo/edit?usp=sharing"",""กำแพงเพชร!J550"")"),0)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IFERROR(__xludf.DUMMYFUNCTION("IMPORTRANGE(""https://docs.google.com/spreadsheets/d/11923uPwbBZFjjGgGUA6NLw09EwE0CqkOc4q9oUmW1yo/edit?usp=sharing"",""กำแพงเพชร!J551"")"),0)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IFERROR(__xludf.DUMMYFUNCTION("IMPORTRANGE(""https://docs.google.com/spreadsheets/d/11923uPwbBZFjjGgGUA6NLw09EwE0CqkOc4q9oUmW1yo/edit?usp=sharing"",""กำแพงเพชร!J552"")"),0)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IFERROR(__xludf.DUMMYFUNCTION("IMPORTRANGE(""https://docs.google.com/spreadsheets/d/11923uPwbBZFjjGgGUA6NLw09EwE0CqkOc4q9oUmW1yo/edit?usp=sharing"",""กำแพงเพชร!J553"")"),0)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IFERROR(__xludf.DUMMYFUNCTION("IMPORTRANGE(""https://docs.google.com/spreadsheets/d/11923uPwbBZFjjGgGUA6NLw09EwE0CqkOc4q9oUmW1yo/edit?usp=sharing"",""กำแพงเพชร!J554"")"),0)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IFERROR(__xludf.DUMMYFUNCTION("IMPORTRANGE(""https://docs.google.com/spreadsheets/d/11923uPwbBZFjjGgGUA6NLw09EwE0CqkOc4q9oUmW1yo/edit?usp=sharing"",""กำแพงเพชร!J555"")"),0)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IFERROR(__xludf.DUMMYFUNCTION("IMPORTRANGE(""https://docs.google.com/spreadsheets/d/11923uPwbBZFjjGgGUA6NLw09EwE0CqkOc4q9oUmW1yo/edit?usp=sharing"",""กำแพงเพชร!J556"")"),0)</f>
        <v>0</v>
      </c>
      <c r="K661" s="536"/>
      <c r="L661" s="521">
        <f ca="1">IFERROR(__xludf.DUMMYFUNCTION("IMPORTRANGE(""https://docs.google.com/spreadsheets/d/11923uPwbBZFjjGgGUA6NLw09EwE0CqkOc4q9oUmW1yo/edit?usp=sharing"",""กำแพงเพชร!L556"")"),0)</f>
        <v>0</v>
      </c>
      <c r="M661" s="520"/>
      <c r="N661" s="537">
        <f ca="1">IFERROR(__xludf.DUMMYFUNCTION("IMPORTRANGE(""https://docs.google.com/spreadsheets/d/11923uPwbBZFjjGgGUA6NLw09EwE0CqkOc4q9oUmW1yo/edit?usp=sharing"",""กำแพงเพชร!M556"")"),0)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IFERROR(__xludf.DUMMYFUNCTION("IMPORTRANGE(""https://docs.google.com/spreadsheets/d/11923uPwbBZFjjGgGUA6NLw09EwE0CqkOc4q9oUmW1yo/edit?usp=sharing"",""กำแพงเพชร!J557"")"),0)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IFERROR(__xludf.DUMMYFUNCTION("IMPORTRANGE(""https://docs.google.com/spreadsheets/d/11923uPwbBZFjjGgGUA6NLw09EwE0CqkOc4q9oUmW1yo/edit?usp=sharing"",""กำแพงเพชร!I558"")"),0)</f>
        <v>0</v>
      </c>
      <c r="J663" s="535">
        <f ca="1">IFERROR(__xludf.DUMMYFUNCTION("IMPORTRANGE(""https://docs.google.com/spreadsheets/d/11923uPwbBZFjjGgGUA6NLw09EwE0CqkOc4q9oUmW1yo/edit?usp=sharing"",""กำแพงเพชร!J558"")"),0)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IFERROR(__xludf.DUMMYFUNCTION("IMPORTRANGE(""https://docs.google.com/spreadsheets/d/11923uPwbBZFjjGgGUA6NLw09EwE0CqkOc4q9oUmW1yo/edit?usp=sharing"",""กำแพงเพชร!I560"")"),0)</f>
        <v>0</v>
      </c>
      <c r="J665" s="535">
        <f ca="1">IFERROR(__xludf.DUMMYFUNCTION("IMPORTRANGE(""https://docs.google.com/spreadsheets/d/11923uPwbBZFjjGgGUA6NLw09EwE0CqkOc4q9oUmW1yo/edit?usp=sharing"",""กำแพงเพชร!J560"")"),0)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IFERROR(__xludf.DUMMYFUNCTION("IMPORTRANGE(""https://docs.google.com/spreadsheets/d/11923uPwbBZFjjGgGUA6NLw09EwE0CqkOc4q9oUmW1yo/edit?usp=sharing"",""กำแพงเพชร!L560"")"),0)</f>
        <v>0</v>
      </c>
      <c r="M665" s="520"/>
      <c r="N665" s="537">
        <f ca="1">IFERROR(__xludf.DUMMYFUNCTION("IMPORTRANGE(""https://docs.google.com/spreadsheets/d/11923uPwbBZFjjGgGUA6NLw09EwE0CqkOc4q9oUmW1yo/edit?usp=sharing"",""กำแพงเพชร!M560"")"),0)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IFERROR(__xludf.DUMMYFUNCTION("IMPORTRANGE(""https://docs.google.com/spreadsheets/d/11923uPwbBZFjjGgGUA6NLw09EwE0CqkOc4q9oUmW1yo/edit?usp=sharing"",""กำแพงเพชร!J561"")"),0)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IFERROR(__xludf.DUMMYFUNCTION("IMPORTRANGE(""https://docs.google.com/spreadsheets/d/11923uPwbBZFjjGgGUA6NLw09EwE0CqkOc4q9oUmW1yo/edit?usp=sharing"",""กำแพงเพชร!J562"")"),0)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IFERROR(__xludf.DUMMYFUNCTION("IMPORTRANGE(""https://docs.google.com/spreadsheets/d/11923uPwbBZFjjGgGUA6NLw09EwE0CqkOc4q9oUmW1yo/edit?usp=sharing"",""กำแพงเพชร!I563"")"),0)</f>
        <v>0</v>
      </c>
      <c r="J668" s="535">
        <f ca="1">IFERROR(__xludf.DUMMYFUNCTION("IMPORTRANGE(""https://docs.google.com/spreadsheets/d/11923uPwbBZFjjGgGUA6NLw09EwE0CqkOc4q9oUmW1yo/edit?usp=sharing"",""กำแพงเพชร!J563"")"),0)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IFERROR(__xludf.DUMMYFUNCTION("IMPORTRANGE(""https://docs.google.com/spreadsheets/d/11923uPwbBZFjjGgGUA6NLw09EwE0CqkOc4q9oUmW1yo/edit?usp=sharing"",""กำแพงเพชร!L563"")"),0)</f>
        <v>0</v>
      </c>
      <c r="M668" s="520"/>
      <c r="N668" s="537">
        <f ca="1">IFERROR(__xludf.DUMMYFUNCTION("IMPORTRANGE(""https://docs.google.com/spreadsheets/d/11923uPwbBZFjjGgGUA6NLw09EwE0CqkOc4q9oUmW1yo/edit?usp=sharing"",""กำแพงเพชร!M563"")"),0)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IFERROR(__xludf.DUMMYFUNCTION("IMPORTRANGE(""https://docs.google.com/spreadsheets/d/11923uPwbBZFjjGgGUA6NLw09EwE0CqkOc4q9oUmW1yo/edit?usp=sharing"",""กำแพงเพชร!J564"")"),0)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IFERROR(__xludf.DUMMYFUNCTION("IMPORTRANGE(""https://docs.google.com/spreadsheets/d/11923uPwbBZFjjGgGUA6NLw09EwE0CqkOc4q9oUmW1yo/edit?usp=sharing"",""กำแพงเพชร!J565"")"),0)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IFERROR(__xludf.DUMMYFUNCTION("IMPORTRANGE(""https://docs.google.com/spreadsheets/d/11923uPwbBZFjjGgGUA6NLw09EwE0CqkOc4q9oUmW1yo/edit?usp=sharing"",""กำแพงเพชร!I566"")"),0)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IFERROR(__xludf.DUMMYFUNCTION("IMPORTRANGE(""https://docs.google.com/spreadsheets/d/11923uPwbBZFjjGgGUA6NLw09EwE0CqkOc4q9oUmW1yo/edit?usp=sharing"",""กำแพงเพชร!L566"")"),0)</f>
        <v>0</v>
      </c>
      <c r="M671" s="520"/>
      <c r="N671" s="537">
        <f ca="1">IFERROR(__xludf.DUMMYFUNCTION("IMPORTRANGE(""https://docs.google.com/spreadsheets/d/11923uPwbBZFjjGgGUA6NLw09EwE0CqkOc4q9oUmW1yo/edit?usp=sharing"",""กำแพงเพชร!M566"")"),0)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IFERROR(__xludf.DUMMYFUNCTION("IMPORTRANGE(""https://docs.google.com/spreadsheets/d/11923uPwbBZFjjGgGUA6NLw09EwE0CqkOc4q9oUmW1yo/edit?usp=sharing"",""กำแพงเพชร!J567"")"),0)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IFERROR(__xludf.DUMMYFUNCTION("IMPORTRANGE(""https://docs.google.com/spreadsheets/d/11923uPwbBZFjjGgGUA6NLw09EwE0CqkOc4q9oUmW1yo/edit?usp=sharing"",""กำแพงเพชร!J568"")"),0)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IFERROR(__xludf.DUMMYFUNCTION("IMPORTRANGE(""https://docs.google.com/spreadsheets/d/11923uPwbBZFjjGgGUA6NLw09EwE0CqkOc4q9oUmW1yo/edit?usp=sharing"",""กำแพงเพชร!J569"")"),0)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IFERROR(__xludf.DUMMYFUNCTION("IMPORTRANGE(""https://docs.google.com/spreadsheets/d/11923uPwbBZFjjGgGUA6NLw09EwE0CqkOc4q9oUmW1yo/edit?usp=sharing"",""กำแพงเพชร!J570"")"),0)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IFERROR(__xludf.DUMMYFUNCTION("IMPORTRANGE(""https://docs.google.com/spreadsheets/d/11923uPwbBZFjjGgGUA6NLw09EwE0CqkOc4q9oUmW1yo/edit?usp=sharing"",""กำแพงเพชร!J571"")"),0)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IFERROR(__xludf.DUMMYFUNCTION("IMPORTRANGE(""https://docs.google.com/spreadsheets/d/11923uPwbBZFjjGgGUA6NLw09EwE0CqkOc4q9oUmW1yo/edit?usp=sharing"",""กำแพงเพชร!J572"")"),0)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M616" sqref="M61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.140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262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3757557</v>
      </c>
      <c r="N8" s="23">
        <f t="shared" ca="1" si="0"/>
        <v>3904539.46</v>
      </c>
      <c r="O8" s="22">
        <f t="shared" ref="O8:O16" ca="1" si="1">IF(L8&gt;0,N8*100/L8,0)</f>
        <v>54.958224148747306</v>
      </c>
      <c r="P8" s="22">
        <f t="shared" ref="P8:P16" ca="1" si="2">IF(M8&gt;0,N8*100/M8,0)</f>
        <v>103.91164951057296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3757557</v>
      </c>
      <c r="N10" s="30">
        <f t="shared" ca="1" si="4"/>
        <v>3904539.46</v>
      </c>
      <c r="O10" s="29">
        <f t="shared" ca="1" si="1"/>
        <v>54.958224148747306</v>
      </c>
      <c r="P10" s="29">
        <f t="shared" ca="1" si="2"/>
        <v>103.91164951057296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3572757</v>
      </c>
      <c r="N12" s="39">
        <f t="shared" ca="1" si="6"/>
        <v>3719739.46</v>
      </c>
      <c r="O12" s="39">
        <f t="shared" ca="1" si="1"/>
        <v>53.755332519528501</v>
      </c>
      <c r="P12" s="39">
        <f t="shared" ca="1" si="2"/>
        <v>104.11397864450339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1093725.95</v>
      </c>
      <c r="O14" s="39">
        <f t="shared" ca="1" si="1"/>
        <v>26.202934601547319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3757557</v>
      </c>
      <c r="N18" s="23">
        <f t="shared" ca="1" si="11"/>
        <v>2810813.51</v>
      </c>
      <c r="O18" s="22">
        <f t="shared" ref="O18:O20" ca="1" si="12">IF(L18&gt;0,N18*100/L18,0)</f>
        <v>60.659715694018224</v>
      </c>
      <c r="P18" s="22">
        <f t="shared" ref="P18:P26" ca="1" si="13">IF(M18&gt;0,N18*100/M18,0)</f>
        <v>74.804281345565755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3757557</v>
      </c>
      <c r="N20" s="30">
        <f t="shared" ca="1" si="15"/>
        <v>2810813.51</v>
      </c>
      <c r="O20" s="29">
        <f t="shared" ca="1" si="12"/>
        <v>60.659715694018224</v>
      </c>
      <c r="P20" s="29">
        <f t="shared" ca="1" si="13"/>
        <v>74.804281345565755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3572757</v>
      </c>
      <c r="N22" s="39">
        <f t="shared" ca="1" si="18"/>
        <v>2626013.5099999998</v>
      </c>
      <c r="O22" s="39">
        <f t="shared" ca="1" si="17"/>
        <v>59.025599581023791</v>
      </c>
      <c r="P22" s="39">
        <f t="shared" ca="1" si="13"/>
        <v>73.501038833595445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1093725.95</v>
      </c>
      <c r="O28" s="22">
        <f t="shared" ref="O28:O30" ca="1" si="24">IF(L28&gt;0,N28*100/L28,0)</f>
        <v>44.265725251424733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1093725.95</v>
      </c>
      <c r="O30" s="29">
        <f t="shared" ca="1" si="24"/>
        <v>44.265725251424733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1093725.95</v>
      </c>
      <c r="O32" s="39">
        <f t="shared" ca="1" si="29"/>
        <v>44.265725251424733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1093725.95</v>
      </c>
      <c r="O34" s="39">
        <f t="shared" ca="1" si="29"/>
        <v>44.265725251424733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3757557</v>
      </c>
      <c r="N37" s="55">
        <f t="shared" ca="1" si="33"/>
        <v>2810813.51</v>
      </c>
      <c r="O37" s="56">
        <f t="shared" ca="1" si="29"/>
        <v>60.659715694018224</v>
      </c>
      <c r="P37" s="56">
        <f t="shared" ca="1" si="25"/>
        <v>74.804281345565755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478053.32</v>
      </c>
      <c r="O41" s="78">
        <f t="shared" ref="O41:O43" ca="1" si="35">IF(L41&gt;0,N41*100/L41,0)</f>
        <v>63.681007060077263</v>
      </c>
      <c r="P41" s="78">
        <f t="shared" ref="P41:P43" ca="1" si="36">IF(M41&gt;0,N41*100/M41,0)</f>
        <v>84.896700408453199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478053.32</v>
      </c>
      <c r="O43" s="78">
        <f t="shared" ca="1" si="35"/>
        <v>63.681007060077263</v>
      </c>
      <c r="P43" s="78">
        <f t="shared" ca="1" si="36"/>
        <v>84.896700408453199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IFERROR(__xludf.DUMMYFUNCTION("IMPORTRANGE(""https://docs.google.com/spreadsheets/d/1Yj_ptqi66GCucihVvJfMjLAmec39IyEx_6qawtMGysU/edit?usp=sharing"",""สบก!R21"")"),478053.32)</f>
        <v>478053.32</v>
      </c>
      <c r="O45" s="39">
        <f ca="1">IF(L45&gt;0,N45*100/L45,0)</f>
        <v>63.681007060077263</v>
      </c>
      <c r="P45" s="39">
        <f ca="1">IF(M45&gt;0,N45*100/M45,0)</f>
        <v>84.896700408453199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432708.39</v>
      </c>
      <c r="O53" s="120">
        <f t="shared" ref="O53:O55" ca="1" si="40">IF(L53&gt;0,N53*100/L53,0)</f>
        <v>61.815484285714284</v>
      </c>
      <c r="P53" s="120">
        <f t="shared" ref="P53:P55" ca="1" si="41">IF(M53&gt;0,N53*100/M53,0)</f>
        <v>78.265564181220967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432708.39</v>
      </c>
      <c r="O55" s="120">
        <f t="shared" ca="1" si="40"/>
        <v>61.815484285714284</v>
      </c>
      <c r="P55" s="120">
        <f t="shared" ca="1" si="41"/>
        <v>78.265564181220967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IFERROR(__xludf.DUMMYFUNCTION("IMPORTRANGE(""https://docs.google.com/spreadsheets/d/1Yj_ptqi66GCucihVvJfMjLAmec39IyEx_6qawtMGysU/edit?usp=sharing"",""สบก!AA21"")"),432708.39)</f>
        <v>432708.39</v>
      </c>
      <c r="O57" s="39">
        <f ca="1">IF(L57&gt;0,N57*100/L57,0)</f>
        <v>61.815484285714284</v>
      </c>
      <c r="P57" s="39">
        <f ca="1">IF(M57&gt;0,N57*100/M57,0)</f>
        <v>78.265564181220967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475620</v>
      </c>
      <c r="N66" s="152">
        <f t="shared" ca="1" si="45"/>
        <v>315230</v>
      </c>
      <c r="O66" s="151">
        <f t="shared" ref="O66:O68" ca="1" si="46">IF(L66&gt;0,N66*100/L66,0)</f>
        <v>57.523722627737229</v>
      </c>
      <c r="P66" s="151">
        <f t="shared" ref="P66:P68" ca="1" si="47">IF(M66&gt;0,N66*100/M66,0)</f>
        <v>66.277700685421138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475620</v>
      </c>
      <c r="N68" s="88">
        <f t="shared" ca="1" si="49"/>
        <v>315230</v>
      </c>
      <c r="O68" s="156">
        <f t="shared" ca="1" si="46"/>
        <v>57.523722627737229</v>
      </c>
      <c r="P68" s="156">
        <f t="shared" ca="1" si="47"/>
        <v>66.277700685421138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IFERROR(__xludf.DUMMYFUNCTION("IMPORTRANGE(""https://docs.google.com/spreadsheets/d/1Yj_ptqi66GCucihVvJfMjLAmec39IyEx_6qawtMGysU/edit?usp=sharing"",""สบก!AI21"")"),475620)</f>
        <v>475620</v>
      </c>
      <c r="N70" s="168">
        <f ca="1">IFERROR(__xludf.DUMMYFUNCTION("IMPORTRANGE(""https://docs.google.com/spreadsheets/d/1Yj_ptqi66GCucihVvJfMjLAmec39IyEx_6qawtMGysU/edit?usp=sharing"",""สบก!AJ21"")"),315230)</f>
        <v>315230</v>
      </c>
      <c r="O70" s="168">
        <f ca="1">IF(L70&gt;0,N70*100/L70,0)</f>
        <v>57.523722627737229</v>
      </c>
      <c r="P70" s="168">
        <f ca="1">IF(M70&gt;0,N70*100/M70,0)</f>
        <v>66.277700685421138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IFERROR(__xludf.DUMMYFUNCTION("IMPORTRANGE(""https://docs.google.com/spreadsheets/d/11923uPwbBZFjjGgGUA6NLw09EwE0CqkOc4q9oUmW1yo/edit?usp=sharing"",""เชียงราย!I28"")"),60)</f>
        <v>60</v>
      </c>
      <c r="J88" s="203">
        <f ca="1">IFERROR(__xludf.DUMMYFUNCTION("IMPORTRANGE(""https://docs.google.com/spreadsheets/d/11923uPwbBZFjjGgGUA6NLw09EwE0CqkOc4q9oUmW1yo/edit?usp=sharing"",""เชียงราย!J28"")"),60)</f>
        <v>60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217115</v>
      </c>
      <c r="O94" s="151">
        <f t="shared" ref="O94:O96" ca="1" si="53">IF(L94&gt;0,N94*100/L94,0)</f>
        <v>68.069663907700019</v>
      </c>
      <c r="P94" s="151">
        <f t="shared" ref="P94:P96" ca="1" si="54">IF(M94&gt;0,N94*100/M94,0)</f>
        <v>72.634360938728406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217115</v>
      </c>
      <c r="O96" s="156">
        <f t="shared" ca="1" si="53"/>
        <v>68.069663907700019</v>
      </c>
      <c r="P96" s="156">
        <f t="shared" ca="1" si="54"/>
        <v>72.634360938728406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IFERROR(__xludf.DUMMYFUNCTION("IMPORTRANGE(""https://docs.google.com/spreadsheets/d/1Yj_ptqi66GCucihVvJfMjLAmec39IyEx_6qawtMGysU/edit?usp=sharing"",""สบก!AR21"")"),114115)</f>
        <v>114115</v>
      </c>
      <c r="N98" s="168">
        <f ca="1">IFERROR(__xludf.DUMMYFUNCTION("IMPORTRANGE(""https://docs.google.com/spreadsheets/d/1Yj_ptqi66GCucihVvJfMjLAmec39IyEx_6qawtMGysU/edit?usp=sharing"",""สบก!AS21"")"),32315)</f>
        <v>32315</v>
      </c>
      <c r="O98" s="168">
        <f ca="1">IF(L98&gt;0,N98*100/L98,0)</f>
        <v>24.086911150864641</v>
      </c>
      <c r="P98" s="168">
        <f ca="1">IF(M98&gt;0,N98*100/M98,0)</f>
        <v>28.317924900319852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IFERROR(__xludf.DUMMYFUNCTION("IMPORTRANGE(""https://docs.google.com/spreadsheets/d/11923uPwbBZFjjGgGUA6NLw09EwE0CqkOc4q9oUmW1yo/edit?usp=sharing"",""เชียงราย!J50"")"),0)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263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IFERROR(__xludf.DUMMYFUNCTION("IMPORTRANGE(""https://docs.google.com/spreadsheets/d/11923uPwbBZFjjGgGUA6NLw09EwE0CqkOc4q9oUmW1yo/edit?usp=sharing"",""เชียงราย!J65"")"),0)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IFERROR(__xludf.DUMMYFUNCTION("IMPORTRANGE(""https://docs.google.com/spreadsheets/d/11923uPwbBZFjjGgGUA6NLw09EwE0CqkOc4q9oUmW1yo/edit?usp=sharing"",""เชียงราย!I68"")"),15)</f>
        <v>15</v>
      </c>
      <c r="J138" s="266">
        <f ca="1">IFERROR(__xludf.DUMMYFUNCTION("IMPORTRANGE(""https://docs.google.com/spreadsheets/d/11923uPwbBZFjjGgGUA6NLw09EwE0CqkOc4q9oUmW1yo/edit?usp=sharing"",""เชียงราย!J68"")"),15)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487880</v>
      </c>
      <c r="N140" s="152">
        <f t="shared" ca="1" si="64"/>
        <v>348157.47</v>
      </c>
      <c r="O140" s="151">
        <f t="shared" ref="O140:O142" ca="1" si="65">IF(L140&gt;0,N140*100/L140,0)</f>
        <v>60.037501293326436</v>
      </c>
      <c r="P140" s="151">
        <f t="shared" ref="P140:P142" ca="1" si="66">IF(M140&gt;0,N140*100/M140,0)</f>
        <v>71.36129171107649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487880</v>
      </c>
      <c r="N142" s="88">
        <f t="shared" ca="1" si="68"/>
        <v>348157.47</v>
      </c>
      <c r="O142" s="156">
        <f t="shared" ca="1" si="65"/>
        <v>60.037501293326436</v>
      </c>
      <c r="P142" s="156">
        <f t="shared" ca="1" si="66"/>
        <v>71.36129171107649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IFERROR(__xludf.DUMMYFUNCTION("IMPORTRANGE(""https://docs.google.com/spreadsheets/d/1Yj_ptqi66GCucihVvJfMjLAmec39IyEx_6qawtMGysU/edit?usp=sharing"",""สบก!BJ21"")"),487880)</f>
        <v>487880</v>
      </c>
      <c r="N144" s="168">
        <f ca="1">IFERROR(__xludf.DUMMYFUNCTION("IMPORTRANGE(""https://docs.google.com/spreadsheets/d/1Yj_ptqi66GCucihVvJfMjLAmec39IyEx_6qawtMGysU/edit?usp=sharing"",""สบก!BK21"")"),348157.47)</f>
        <v>348157.47</v>
      </c>
      <c r="O144" s="168">
        <f ca="1">IF(L144&gt;0,N144*100/L144,0)</f>
        <v>60.037501293326436</v>
      </c>
      <c r="P144" s="168">
        <f ca="1">IF(M144&gt;0,N144*100/M144,0)</f>
        <v>71.36129171107649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IFERROR(__xludf.DUMMYFUNCTION("IMPORTRANGE(""https://docs.google.com/spreadsheets/d/11923uPwbBZFjjGgGUA6NLw09EwE0CqkOc4q9oUmW1yo/edit?usp=sharing"",""เชียงราย!I74"")"),4)</f>
        <v>4</v>
      </c>
      <c r="J149" s="274">
        <f ca="1">IFERROR(__xludf.DUMMYFUNCTION("IMPORTRANGE(""https://docs.google.com/spreadsheets/d/11923uPwbBZFjjGgGUA6NLw09EwE0CqkOc4q9oUmW1yo/edit?usp=sharing"",""เชียงราย!J74"")"),2)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IFERROR(__xludf.DUMMYFUNCTION("IMPORTRANGE(""https://docs.google.com/spreadsheets/d/11923uPwbBZFjjGgGUA6NLw09EwE0CqkOc4q9oUmW1yo/edit?usp=sharing"",""เชียงราย!I89"")"),5)</f>
        <v>5</v>
      </c>
      <c r="J164" s="283">
        <f ca="1">IFERROR(__xludf.DUMMYFUNCTION("IMPORTRANGE(""https://docs.google.com/spreadsheets/d/11923uPwbBZFjjGgGUA6NLw09EwE0CqkOc4q9oUmW1yo/edit?usp=sharing"",""เชียงราย!J89"")"),5)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IFERROR(__xludf.DUMMYFUNCTION("IMPORTRANGE(""https://docs.google.com/spreadsheets/d/11923uPwbBZFjjGgGUA6NLw09EwE0CqkOc4q9oUmW1yo/edit?usp=sharing"",""เชียงราย!I101"")"),0)</f>
        <v>0</v>
      </c>
      <c r="J176" s="283">
        <f ca="1">IFERROR(__xludf.DUMMYFUNCTION("IMPORTRANGE(""https://docs.google.com/spreadsheets/d/11923uPwbBZFjjGgGUA6NLw09EwE0CqkOc4q9oUmW1yo/edit?usp=sharing"",""เชียงราย!J101"")"),0)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IFERROR(__xludf.DUMMYFUNCTION("IMPORTRANGE(""https://docs.google.com/spreadsheets/d/11923uPwbBZFjjGgGUA6NLw09EwE0CqkOc4q9oUmW1yo/edit?usp=sharing"",""เชียงราย!J113"")"),0)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IFERROR(__xludf.DUMMYFUNCTION("IMPORTRANGE(""https://docs.google.com/spreadsheets/d/11923uPwbBZFjjGgGUA6NLw09EwE0CqkOc4q9oUmW1yo/edit?usp=sharing"",""เชียงราย!I114"")"),60000)</f>
        <v>60000</v>
      </c>
      <c r="J189" s="283">
        <f ca="1">IFERROR(__xludf.DUMMYFUNCTION("IMPORTRANGE(""https://docs.google.com/spreadsheets/d/11923uPwbBZFjjGgGUA6NLw09EwE0CqkOc4q9oUmW1yo/edit?usp=sharing"",""เชียงราย!J114"")"),0)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IFERROR(__xludf.DUMMYFUNCTION("IMPORTRANGE(""https://docs.google.com/spreadsheets/d/11923uPwbBZFjjGgGUA6NLw09EwE0CqkOc4q9oUmW1yo/edit?usp=sharing"",""เชียงราย!J128"")"),0)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IFERROR(__xludf.DUMMYFUNCTION("IMPORTRANGE(""https://docs.google.com/spreadsheets/d/11923uPwbBZFjjGgGUA6NLw09EwE0CqkOc4q9oUmW1yo/edit?usp=sharing"",""เชียงราย!I129"")"),0)</f>
        <v>0</v>
      </c>
      <c r="J204" s="283">
        <f ca="1">IFERROR(__xludf.DUMMYFUNCTION("IMPORTRANGE(""https://docs.google.com/spreadsheets/d/11923uPwbBZFjjGgGUA6NLw09EwE0CqkOc4q9oUmW1yo/edit?usp=sharing"",""เชียงราย!J129"")"),0)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IFERROR(__xludf.DUMMYFUNCTION("IMPORTRANGE(""https://docs.google.com/spreadsheets/d/11923uPwbBZFjjGgGUA6NLw09EwE0CqkOc4q9oUmW1yo/edit?usp=sharing"",""เชียงราย!J143"")"),0)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IFERROR(__xludf.DUMMYFUNCTION("IMPORTRANGE(""https://docs.google.com/spreadsheets/d/11923uPwbBZFjjGgGUA6NLw09EwE0CqkOc4q9oUmW1yo/edit?usp=sharing"",""เชียงราย!I144"")"),14)</f>
        <v>14</v>
      </c>
      <c r="J219" s="266">
        <f ca="1">IFERROR(__xludf.DUMMYFUNCTION("IMPORTRANGE(""https://docs.google.com/spreadsheets/d/11923uPwbBZFjjGgGUA6NLw09EwE0CqkOc4q9oUmW1yo/edit?usp=sharing"",""เชียงราย!J144"")"),14)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19940</v>
      </c>
      <c r="O220" s="151">
        <f t="shared" ref="O220:O222" ca="1" si="73">IF(L220&gt;0,N220*100/L220,0)</f>
        <v>98.66402770905492</v>
      </c>
      <c r="P220" s="151">
        <f t="shared" ref="P220:P222" ca="1" si="74">IF(M220&gt;0,N220*100/M220,0)</f>
        <v>98.66402770905492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19940</v>
      </c>
      <c r="O222" s="156">
        <f t="shared" ca="1" si="73"/>
        <v>98.66402770905492</v>
      </c>
      <c r="P222" s="156">
        <f t="shared" ca="1" si="74"/>
        <v>98.66402770905492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IFERROR(__xludf.DUMMYFUNCTION("IMPORTRANGE(""https://docs.google.com/spreadsheets/d/11923uPwbBZFjjGgGUA6NLw09EwE0CqkOc4q9oUmW1yo/edit?usp=sharing"",""เชียงราย!I149"")"),14)</f>
        <v>14</v>
      </c>
      <c r="J229" s="266">
        <f ca="1">IFERROR(__xludf.DUMMYFUNCTION("IMPORTRANGE(""https://docs.google.com/spreadsheets/d/11923uPwbBZFjjGgGUA6NLw09EwE0CqkOc4q9oUmW1yo/edit?usp=sharing"",""เชียงราย!J149"")"),14)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IFERROR(__xludf.DUMMYFUNCTION("IMPORTRANGE(""https://docs.google.com/spreadsheets/d/11923uPwbBZFjjGgGUA6NLw09EwE0CqkOc4q9oUmW1yo/edit?usp=sharing"",""เชียงราย!I158"")"),0)</f>
        <v>0</v>
      </c>
      <c r="J238" s="266">
        <f ca="1">IFERROR(__xludf.DUMMYFUNCTION("IMPORTRANGE(""https://docs.google.com/spreadsheets/d/11923uPwbBZFjjGgGUA6NLw09EwE0CqkOc4q9oUmW1yo/edit?usp=sharing"",""เชียงราย!J158"")"),0)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IFERROR(__xludf.DUMMYFUNCTION("IMPORTRANGE(""https://docs.google.com/spreadsheets/d/11923uPwbBZFjjGgGUA6NLw09EwE0CqkOc4q9oUmW1yo/edit?usp=sharing"",""เชียงราย!J166"")"),0)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IFERROR(__xludf.DUMMYFUNCTION("IMPORTRANGE(""https://docs.google.com/spreadsheets/d/11923uPwbBZFjjGgGUA6NLw09EwE0CqkOc4q9oUmW1yo/edit?usp=sharing"",""เชียงราย!I169"")"),20)</f>
        <v>20</v>
      </c>
      <c r="J249" s="315">
        <f ca="1">IFERROR(__xludf.DUMMYFUNCTION("IMPORTRANGE(""https://docs.google.com/spreadsheets/d/11923uPwbBZFjjGgGUA6NLw09EwE0CqkOc4q9oUmW1yo/edit?usp=sharing"",""เชียงราย!J169"")"),20)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IFERROR(__xludf.DUMMYFUNCTION("IMPORTRANGE(""https://docs.google.com/spreadsheets/d/11923uPwbBZFjjGgGUA6NLw09EwE0CqkOc4q9oUmW1yo/edit?usp=sharing"",""เชียงราย!J184"")"),0)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IFERROR(__xludf.DUMMYFUNCTION("IMPORTRANGE(""https://docs.google.com/spreadsheets/d/11923uPwbBZFjjGgGUA6NLw09EwE0CqkOc4q9oUmW1yo/edit?usp=sharing"",""เชียงราย!I185"")"),15)</f>
        <v>15</v>
      </c>
      <c r="J270" s="315">
        <f ca="1">IFERROR(__xludf.DUMMYFUNCTION("IMPORTRANGE(""https://docs.google.com/spreadsheets/d/11923uPwbBZFjjGgGUA6NLw09EwE0CqkOc4q9oUmW1yo/edit?usp=sharing"",""เชียงราย!J185"")"),15)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76.775000000000006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76.775000000000006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76.775000000000006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IFERROR(__xludf.DUMMYFUNCTION("IMPORTRANGE(""https://docs.google.com/spreadsheets/d/11923uPwbBZFjjGgGUA6NLw09EwE0CqkOc4q9oUmW1yo/edit?usp=sharing"",""เชียงราย!I199"")"),0)</f>
        <v>0</v>
      </c>
      <c r="J289" s="315">
        <f ca="1">IFERROR(__xludf.DUMMYFUNCTION("IMPORTRANGE(""https://docs.google.com/spreadsheets/d/11923uPwbBZFjjGgGUA6NLw09EwE0CqkOc4q9oUmW1yo/edit?usp=sharing"",""เชียงราย!J199"")"),0)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IFERROR(__xludf.DUMMYFUNCTION("IMPORTRANGE(""https://docs.google.com/spreadsheets/d/11923uPwbBZFjjGgGUA6NLw09EwE0CqkOc4q9oUmW1yo/edit?usp=sharing"",""เชียงราย!J213"")"),0)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IFERROR(__xludf.DUMMYFUNCTION("IMPORTRANGE(""https://docs.google.com/spreadsheets/d/11923uPwbBZFjjGgGUA6NLw09EwE0CqkOc4q9oUmW1yo/edit?usp=sharing"",""เชียงราย!I214"")"),0)</f>
        <v>0</v>
      </c>
      <c r="J309" s="332">
        <f ca="1">IFERROR(__xludf.DUMMYFUNCTION("IMPORTRANGE(""https://docs.google.com/spreadsheets/d/11923uPwbBZFjjGgGUA6NLw09EwE0CqkOc4q9oUmW1yo/edit?usp=sharing"",""เชียงราย!J214"")"),0)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IFERROR(__xludf.DUMMYFUNCTION("IMPORTRANGE(""https://docs.google.com/spreadsheets/d/11923uPwbBZFjjGgGUA6NLw09EwE0CqkOc4q9oUmW1yo/edit?usp=sharing"",""เชียงราย!J226"")"),0)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IFERROR(__xludf.DUMMYFUNCTION("IMPORTRANGE(""https://docs.google.com/spreadsheets/d/11923uPwbBZFjjGgGUA6NLw09EwE0CqkOc4q9oUmW1yo/edit?usp=sharing"",""เชียงราย!I228"")"),680)</f>
        <v>680</v>
      </c>
      <c r="J328" s="338">
        <f ca="1">IFERROR(__xludf.DUMMYFUNCTION("IMPORTRANGE(""https://docs.google.com/spreadsheets/d/11923uPwbBZFjjGgGUA6NLw09EwE0CqkOc4q9oUmW1yo/edit?usp=sharing"",""เชียงราย!J228"")"),477)</f>
        <v>477</v>
      </c>
      <c r="K328" s="316">
        <f ca="1">IF(I328&gt;0,J328*100/I328,0)</f>
        <v>70.147058823529406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1236960</v>
      </c>
      <c r="N329" s="152">
        <f t="shared" ca="1" si="98"/>
        <v>905199.33</v>
      </c>
      <c r="O329" s="151">
        <f t="shared" ref="O329:O331" ca="1" si="99">IF(L329&gt;0,N329*100/L329,0)</f>
        <v>58.822339118963917</v>
      </c>
      <c r="P329" s="151">
        <f t="shared" ref="P329:P331" ca="1" si="100">IF(M329&gt;0,N329*100/M329,0)</f>
        <v>73.179353414823439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1236960</v>
      </c>
      <c r="N331" s="88">
        <f t="shared" ca="1" si="102"/>
        <v>905199.33</v>
      </c>
      <c r="O331" s="156">
        <f t="shared" ca="1" si="99"/>
        <v>58.822339118963917</v>
      </c>
      <c r="P331" s="156">
        <f t="shared" ca="1" si="100"/>
        <v>73.179353414823439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IFERROR(__xludf.DUMMYFUNCTION("IMPORTRANGE(""https://docs.google.com/spreadsheets/d/1Yj_ptqi66GCucihVvJfMjLAmec39IyEx_6qawtMGysU/edit?usp=sharing"",""สบก!DL21"")"),1236960)</f>
        <v>1236960</v>
      </c>
      <c r="N333" s="168">
        <f ca="1">IFERROR(__xludf.DUMMYFUNCTION("IMPORTRANGE(""https://docs.google.com/spreadsheets/d/1Yj_ptqi66GCucihVvJfMjLAmec39IyEx_6qawtMGysU/edit?usp=sharing"",""สบก!DM21"")"),905199.33)</f>
        <v>905199.33</v>
      </c>
      <c r="O333" s="168">
        <f ca="1">IF(L333&gt;0,N333*100/L333,0)</f>
        <v>58.822339118963917</v>
      </c>
      <c r="P333" s="168">
        <f ca="1">IF(M333&gt;0,N333*100/M333,0)</f>
        <v>73.179353414823439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IFERROR(__xludf.DUMMYFUNCTION("IMPORTRANGE(""https://docs.google.com/spreadsheets/d/11923uPwbBZFjjGgGUA6NLw09EwE0CqkOc4q9oUmW1yo/edit?usp=sharing"",""เชียงราย!J234"")"),347)</f>
        <v>347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IFERROR(__xludf.DUMMYFUNCTION("IMPORTRANGE(""https://docs.google.com/spreadsheets/d/11923uPwbBZFjjGgGUA6NLw09EwE0CqkOc4q9oUmW1yo/edit?usp=sharing"",""เชียงราย!J235"")"),2016.69999999999)</f>
        <v>2016.69999999999</v>
      </c>
      <c r="K340" s="341">
        <f t="shared" ca="1" si="103"/>
        <v>59.314705882352648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IFERROR(__xludf.DUMMYFUNCTION("IMPORTRANGE(""https://docs.google.com/spreadsheets/d/11923uPwbBZFjjGgGUA6NLw09EwE0CqkOc4q9oUmW1yo/edit?usp=sharing"",""เชียงราย!J236"")"),488)</f>
        <v>488</v>
      </c>
      <c r="K341" s="341">
        <f t="shared" ca="1" si="103"/>
        <v>71.764705882352942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IFERROR(__xludf.DUMMYFUNCTION("IMPORTRANGE(""https://docs.google.com/spreadsheets/d/11923uPwbBZFjjGgGUA6NLw09EwE0CqkOc4q9oUmW1yo/edit?usp=sharing"",""เชียงราย!J237"")"),3333.44)</f>
        <v>3333.44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1">
        <f t="shared" ca="1" si="103"/>
        <v>0.29411764705882354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IFERROR(__xludf.DUMMYFUNCTION("IMPORTRANGE(""https://docs.google.com/spreadsheets/d/11923uPwbBZFjjGgGUA6NLw09EwE0CqkOc4q9oUmW1yo/edit?usp=sharing"",""เชียงราย!J240"")"),477)</f>
        <v>477</v>
      </c>
      <c r="K345" s="341">
        <f t="shared" ca="1" si="103"/>
        <v>70.147058823529406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IFERROR(__xludf.DUMMYFUNCTION("IMPORTRANGE(""https://docs.google.com/spreadsheets/d/11923uPwbBZFjjGgGUA6NLw09EwE0CqkOc4q9oUmW1yo/edit?usp=sharing"",""เชียงราย!J241"")"),3168.96)</f>
        <v>3168.96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IFERROR(__xludf.DUMMYFUNCTION("IMPORTRANGE(""https://docs.google.com/spreadsheets/d/11923uPwbBZFjjGgGUA6NLw09EwE0CqkOc4q9oUmW1yo/edit?usp=sharing"",""เชียงราย!M242"")"),1093725.95)</f>
        <v>1093725.95</v>
      </c>
      <c r="O347" s="357">
        <f ca="1">+IF(L347&gt;0,N347*100/L347,0)</f>
        <v>44.265725251424733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IFERROR(__xludf.DUMMYFUNCTION("IMPORTRANGE(""https://docs.google.com/spreadsheets/d/11923uPwbBZFjjGgGUA6NLw09EwE0CqkOc4q9oUmW1yo/edit?usp=sharing"",""เชียงราย!M244"")"),243009)</f>
        <v>243009</v>
      </c>
      <c r="O349" s="372">
        <f ca="1">+IF(L349&gt;0,N349*100/L349,0)</f>
        <v>45.661217587373166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IFERROR(__xludf.DUMMYFUNCTION("IMPORTRANGE(""https://docs.google.com/spreadsheets/d/11923uPwbBZFjjGgGUA6NLw09EwE0CqkOc4q9oUmW1yo/edit?usp=sharing"",""เชียงราย!M247"")"),243009)</f>
        <v>243009</v>
      </c>
      <c r="O352" s="165">
        <f t="shared" ca="1" si="105"/>
        <v>45.661217587373166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IFERROR(__xludf.DUMMYFUNCTION("IMPORTRANGE(""https://docs.google.com/spreadsheets/d/11923uPwbBZFjjGgGUA6NLw09EwE0CqkOc4q9oUmW1yo/edit?usp=sharing"",""เชียงราย!M249"")"),243009)</f>
        <v>243009</v>
      </c>
      <c r="O354" s="168">
        <f t="shared" ca="1" si="105"/>
        <v>45.661217587373166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IFERROR(__xludf.DUMMYFUNCTION("IMPORTRANGE(""https://docs.google.com/spreadsheets/d/11923uPwbBZFjjGgGUA6NLw09EwE0CqkOc4q9oUmW1yo/edit?usp=sharing"",""เชียงราย!M252"")"),59850)</f>
        <v>59850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IFERROR(__xludf.DUMMYFUNCTION("IMPORTRANGE(""https://docs.google.com/spreadsheets/d/11923uPwbBZFjjGgGUA6NLw09EwE0CqkOc4q9oUmW1yo/edit?usp=sharing"",""เชียงราย!M253"")"),183159)</f>
        <v>183159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IFERROR(__xludf.DUMMYFUNCTION("IMPORTRANGE(""https://docs.google.com/spreadsheets/d/11923uPwbBZFjjGgGUA6NLw09EwE0CqkOc4q9oUmW1yo/edit?usp=sharing"",""เชียงราย!M275"")"),134880)</f>
        <v>134880</v>
      </c>
      <c r="O380" s="372">
        <f ca="1">+IF(L380&gt;0,N380*100/L380,0)</f>
        <v>29.312817838049288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IFERROR(__xludf.DUMMYFUNCTION("IMPORTRANGE(""https://docs.google.com/spreadsheets/d/11923uPwbBZFjjGgGUA6NLw09EwE0CqkOc4q9oUmW1yo/edit?usp=sharing"",""เชียงราย!M278"")"),134880)</f>
        <v>134880</v>
      </c>
      <c r="O383" s="165">
        <f t="shared" ca="1" si="109"/>
        <v>29.312817838049288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IFERROR(__xludf.DUMMYFUNCTION("IMPORTRANGE(""https://docs.google.com/spreadsheets/d/11923uPwbBZFjjGgGUA6NLw09EwE0CqkOc4q9oUmW1yo/edit?usp=sharing"",""เชียงราย!M280"")"),134880)</f>
        <v>134880</v>
      </c>
      <c r="O385" s="168">
        <f t="shared" ca="1" si="109"/>
        <v>29.312817838049288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IFERROR(__xludf.DUMMYFUNCTION("IMPORTRANGE(""https://docs.google.com/spreadsheets/d/11923uPwbBZFjjGgGUA6NLw09EwE0CqkOc4q9oUmW1yo/edit?usp=sharing"",""เชียงราย!M284"")"),23880)</f>
        <v>23880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IFERROR(__xludf.DUMMYFUNCTION("IMPORTRANGE(""https://docs.google.com/spreadsheets/d/11923uPwbBZFjjGgGUA6NLw09EwE0CqkOc4q9oUmW1yo/edit?usp=sharing"",""เชียงราย!M296"")"),172446.95)</f>
        <v>172446.95</v>
      </c>
      <c r="O401" s="372">
        <f ca="1">+IF(L401&gt;0,N401*100/L401,0)</f>
        <v>88.028050025523228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IFERROR(__xludf.DUMMYFUNCTION("IMPORTRANGE(""https://docs.google.com/spreadsheets/d/11923uPwbBZFjjGgGUA6NLw09EwE0CqkOc4q9oUmW1yo/edit?usp=sharing"",""เชียงราย!M299"")"),172446.95)</f>
        <v>172446.95</v>
      </c>
      <c r="O404" s="168">
        <f t="shared" ca="1" si="112"/>
        <v>88.028050025523228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IFERROR(__xludf.DUMMYFUNCTION("IMPORTRANGE(""https://docs.google.com/spreadsheets/d/11923uPwbBZFjjGgGUA6NLw09EwE0CqkOc4q9oUmW1yo/edit?usp=sharing"",""เชียงราย!M301"")"),172446.95)</f>
        <v>172446.95</v>
      </c>
      <c r="O406" s="168">
        <f t="shared" ca="1" si="112"/>
        <v>88.028050025523228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IFERROR(__xludf.DUMMYFUNCTION("IMPORTRANGE(""https://docs.google.com/spreadsheets/d/11923uPwbBZFjjGgGUA6NLw09EwE0CqkOc4q9oUmW1yo/edit?usp=sharing"",""เชียงราย!M302"")"),119122)</f>
        <v>119122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IFERROR(__xludf.DUMMYFUNCTION("IMPORTRANGE(""https://docs.google.com/spreadsheets/d/11923uPwbBZFjjGgGUA6NLw09EwE0CqkOc4q9oUmW1yo/edit?usp=sharing"",""เชียงราย!M303"")"),34634.95)</f>
        <v>34634.949999999997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IFERROR(__xludf.DUMMYFUNCTION("IMPORTRANGE(""https://docs.google.com/spreadsheets/d/11923uPwbBZFjjGgGUA6NLw09EwE0CqkOc4q9oUmW1yo/edit?usp=sharing"",""เชียงราย!M305"")"),18690)</f>
        <v>18690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IFERROR(__xludf.DUMMYFUNCTION("IMPORTRANGE(""https://docs.google.com/spreadsheets/d/11923uPwbBZFjjGgGUA6NLw09EwE0CqkOc4q9oUmW1yo/edit?usp=sharing"",""เชียงราย!M330"")"),117090)</f>
        <v>117090</v>
      </c>
      <c r="O435" s="411">
        <f t="shared" ref="O435:O439" ca="1" si="114">+IF(L435&gt;0,N435*100/L435,0)</f>
        <v>73.272841051314145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IFERROR(__xludf.DUMMYFUNCTION("IMPORTRANGE(""https://docs.google.com/spreadsheets/d/11923uPwbBZFjjGgGUA6NLw09EwE0CqkOc4q9oUmW1yo/edit?usp=sharing"",""เชียงราย!M332"")"),117090)</f>
        <v>117090</v>
      </c>
      <c r="O437" s="168">
        <f t="shared" ca="1" si="114"/>
        <v>73.272841051314145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IFERROR(__xludf.DUMMYFUNCTION("IMPORTRANGE(""https://docs.google.com/spreadsheets/d/11923uPwbBZFjjGgGUA6NLw09EwE0CqkOc4q9oUmW1yo/edit?usp=sharing"",""เชียงราย!M334"")"),117090)</f>
        <v>117090</v>
      </c>
      <c r="O439" s="168">
        <f t="shared" ca="1" si="114"/>
        <v>73.272841051314145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IFERROR(__xludf.DUMMYFUNCTION("IMPORTRANGE(""https://docs.google.com/spreadsheets/d/11923uPwbBZFjjGgGUA6NLw09EwE0CqkOc4q9oUmW1yo/edit?usp=sharing"",""เชียงราย!M335"")"),109000)</f>
        <v>109000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IFERROR(__xludf.DUMMYFUNCTION("IMPORTRANGE(""https://docs.google.com/spreadsheets/d/11923uPwbBZFjjGgGUA6NLw09EwE0CqkOc4q9oUmW1yo/edit?usp=sharing"",""เชียงราย!M338"")"),8090)</f>
        <v>8090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IFERROR(__xludf.DUMMYFUNCTION("IMPORTRANGE(""https://docs.google.com/spreadsheets/d/11923uPwbBZFjjGgGUA6NLw09EwE0CqkOc4q9oUmW1yo/edit?usp=sharing"",""เชียงราย!M350"")"),209260)</f>
        <v>209260</v>
      </c>
      <c r="O455" s="372">
        <f t="shared" ref="O455:O459" ca="1" si="116">+IF(L455&gt;0,N455*100/L455,0)</f>
        <v>38.647860479118222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IFERROR(__xludf.DUMMYFUNCTION("IMPORTRANGE(""https://docs.google.com/spreadsheets/d/11923uPwbBZFjjGgGUA6NLw09EwE0CqkOc4q9oUmW1yo/edit?usp=sharing"",""เชียงราย!M352"")"),209260)</f>
        <v>209260</v>
      </c>
      <c r="O457" s="168">
        <f t="shared" ca="1" si="116"/>
        <v>38.647860479118222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IFERROR(__xludf.DUMMYFUNCTION("IMPORTRANGE(""https://docs.google.com/spreadsheets/d/11923uPwbBZFjjGgGUA6NLw09EwE0CqkOc4q9oUmW1yo/edit?usp=sharing"",""เชียงราย!M354"")"),209260)</f>
        <v>209260</v>
      </c>
      <c r="O459" s="168">
        <f t="shared" ca="1" si="116"/>
        <v>38.647860479118222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IFERROR(__xludf.DUMMYFUNCTION("IMPORTRANGE(""https://docs.google.com/spreadsheets/d/11923uPwbBZFjjGgGUA6NLw09EwE0CqkOc4q9oUmW1yo/edit?usp=sharing"",""เชียงราย!I359"")"),49473)</f>
        <v>49473</v>
      </c>
      <c r="J464" s="266">
        <f ca="1">IFERROR(__xludf.DUMMYFUNCTION("IMPORTRANGE(""https://docs.google.com/spreadsheets/d/11923uPwbBZFjjGgGUA6NLw09EwE0CqkOc4q9oUmW1yo/edit?usp=sharing"",""เชียงราย!J359"")"),42904)</f>
        <v>42904</v>
      </c>
      <c r="K464" s="267">
        <f t="shared" ref="K464:K515" ca="1" si="117">IF(I464&gt;0,J464*100/I464,0)</f>
        <v>86.722050411335474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IFERROR(__xludf.DUMMYFUNCTION("IMPORTRANGE(""https://docs.google.com/spreadsheets/d/11923uPwbBZFjjGgGUA6NLw09EwE0CqkOc4q9oUmW1yo/edit?usp=sharing"",""เชียงราย!J377"")"),8733)</f>
        <v>8733</v>
      </c>
      <c r="K482" s="201">
        <f t="shared" ca="1" si="117"/>
        <v>88.722950320024381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IFERROR(__xludf.DUMMYFUNCTION("IMPORTRANGE(""https://docs.google.com/spreadsheets/d/11923uPwbBZFjjGgGUA6NLw09EwE0CqkOc4q9oUmW1yo/edit?usp=sharing"",""เชียงราย!J379"")"),8733)</f>
        <v>8733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IFERROR(__xludf.DUMMYFUNCTION("IMPORTRANGE(""https://docs.google.com/spreadsheets/d/11923uPwbBZFjjGgGUA6NLw09EwE0CqkOc4q9oUmW1yo/edit?usp=sharing"",""เชียงราย!I411"")"),0)</f>
        <v>0</v>
      </c>
      <c r="J516" s="266">
        <f ca="1">IFERROR(__xludf.DUMMYFUNCTION("IMPORTRANGE(""https://docs.google.com/spreadsheets/d/11923uPwbBZFjjGgGUA6NLw09EwE0CqkOc4q9oUmW1yo/edit?usp=sharing"",""เชียงราย!J411"")"),0)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IFERROR(__xludf.DUMMYFUNCTION("IMPORTRANGE(""https://docs.google.com/spreadsheets/d/11923uPwbBZFjjGgGUA6NLw09EwE0CqkOc4q9oUmW1yo/edit?usp=sharing"",""เชียงราย!I412"")"),0)</f>
        <v>0</v>
      </c>
      <c r="J517" s="283">
        <f ca="1">IFERROR(__xludf.DUMMYFUNCTION("IMPORTRANGE(""https://docs.google.com/spreadsheets/d/11923uPwbBZFjjGgGUA6NLw09EwE0CqkOc4q9oUmW1yo/edit?usp=sharing"",""เชียงราย!J412"")"),0)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IFERROR(__xludf.DUMMYFUNCTION("IMPORTRANGE(""https://docs.google.com/spreadsheets/d/11923uPwbBZFjjGgGUA6NLw09EwE0CqkOc4q9oUmW1yo/edit?usp=sharing"",""เชียงราย!I413"")"),0)</f>
        <v>0</v>
      </c>
      <c r="J518" s="283">
        <f ca="1">IFERROR(__xludf.DUMMYFUNCTION("IMPORTRANGE(""https://docs.google.com/spreadsheets/d/11923uPwbBZFjjGgGUA6NLw09EwE0CqkOc4q9oUmW1yo/edit?usp=sharing"",""เชียงราย!J413"")"),0)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IFERROR(__xludf.DUMMYFUNCTION("IMPORTRANGE(""https://docs.google.com/spreadsheets/d/11923uPwbBZFjjGgGUA6NLw09EwE0CqkOc4q9oUmW1yo/edit?usp=sharing"",""เชียงราย!I420"")"),110)</f>
        <v>110</v>
      </c>
      <c r="J525" s="283">
        <f ca="1">IFERROR(__xludf.DUMMYFUNCTION("IMPORTRANGE(""https://docs.google.com/spreadsheets/d/11923uPwbBZFjjGgGUA6NLw09EwE0CqkOc4q9oUmW1yo/edit?usp=sharing"",""เชียงราย!J420"")"),110)</f>
        <v>110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IFERROR(__xludf.DUMMYFUNCTION("IMPORTRANGE(""https://docs.google.com/spreadsheets/d/11923uPwbBZFjjGgGUA6NLw09EwE0CqkOc4q9oUmW1yo/edit?usp=sharing"",""เชียงราย!I421"")"),15)</f>
        <v>15</v>
      </c>
      <c r="J526" s="283">
        <f ca="1">IFERROR(__xludf.DUMMYFUNCTION("IMPORTRANGE(""https://docs.google.com/spreadsheets/d/11923uPwbBZFjjGgGUA6NLw09EwE0CqkOc4q9oUmW1yo/edit?usp=sharing"",""เชียงราย!J421"")"),15)</f>
        <v>15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IFERROR(__xludf.DUMMYFUNCTION("IMPORTRANGE(""https://docs.google.com/spreadsheets/d/11923uPwbBZFjjGgGUA6NLw09EwE0CqkOc4q9oUmW1yo/edit?usp=sharing"",""เชียงราย!J459"")"),6070)</f>
        <v>6070</v>
      </c>
      <c r="K564" s="371">
        <f ca="1">IF(I564&gt;0,J564*100/I564,0)</f>
        <v>178.52941176470588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IFERROR(__xludf.DUMMYFUNCTION("IMPORTRANGE(""https://docs.google.com/spreadsheets/d/11923uPwbBZFjjGgGUA6NLw09EwE0CqkOc4q9oUmW1yo/edit?usp=sharing"",""เชียงราย!M459"")"),102900)</f>
        <v>102900</v>
      </c>
      <c r="O564" s="372">
        <f t="shared" ref="O564:O568" ca="1" si="122">+IF(L564&gt;0,N564*100/L564,0)</f>
        <v>62.137681159420289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IFERROR(__xludf.DUMMYFUNCTION("IMPORTRANGE(""https://docs.google.com/spreadsheets/d/11923uPwbBZFjjGgGUA6NLw09EwE0CqkOc4q9oUmW1yo/edit?usp=sharing"",""เชียงราย!M461"")"),102900)</f>
        <v>102900</v>
      </c>
      <c r="O566" s="168">
        <f t="shared" ca="1" si="122"/>
        <v>62.137681159420289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IFERROR(__xludf.DUMMYFUNCTION("IMPORTRANGE(""https://docs.google.com/spreadsheets/d/11923uPwbBZFjjGgGUA6NLw09EwE0CqkOc4q9oUmW1yo/edit?usp=sharing"",""เชียงราย!M463"")"),102900)</f>
        <v>102900</v>
      </c>
      <c r="O568" s="168">
        <f t="shared" ca="1" si="122"/>
        <v>62.137681159420289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IFERROR(__xludf.DUMMYFUNCTION("IMPORTRANGE(""https://docs.google.com/spreadsheets/d/11923uPwbBZFjjGgGUA6NLw09EwE0CqkOc4q9oUmW1yo/edit?usp=sharing"",""เชียงราย!M466"")"),62300)</f>
        <v>62300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IFERROR(__xludf.DUMMYFUNCTION("IMPORTRANGE(""https://docs.google.com/spreadsheets/d/11923uPwbBZFjjGgGUA6NLw09EwE0CqkOc4q9oUmW1yo/edit?usp=sharing"",""เชียงราย!M467"")"),40600)</f>
        <v>40600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IFERROR(__xludf.DUMMYFUNCTION("IMPORTRANGE(""https://docs.google.com/spreadsheets/d/11923uPwbBZFjjGgGUA6NLw09EwE0CqkOc4q9oUmW1yo/edit?usp=sharing"",""เชียงราย!J468"")"),6070)</f>
        <v>6070</v>
      </c>
      <c r="K573" s="201">
        <f ca="1">IF(I573&gt;0,J573*100/I573,0)</f>
        <v>178.52941176470588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IFERROR(__xludf.DUMMYFUNCTION("IMPORTRANGE(""https://docs.google.com/spreadsheets/d/11923uPwbBZFjjGgGUA6NLw09EwE0CqkOc4q9oUmW1yo/edit?usp=sharing"",""เชียงราย!J472"")"),5825)</f>
        <v>5825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IFERROR(__xludf.DUMMYFUNCTION("IMPORTRANGE(""https://docs.google.com/spreadsheets/d/11923uPwbBZFjjGgGUA6NLw09EwE0CqkOc4q9oUmW1yo/edit?usp=sharing"",""เชียงราย!M475"")"),81447)</f>
        <v>81447</v>
      </c>
      <c r="O580" s="372">
        <f t="shared" ref="O580:O584" ca="1" si="124">+IF(L580&gt;0,N580*100/L580,0)</f>
        <v>22.682384787621562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IFERROR(__xludf.DUMMYFUNCTION("IMPORTRANGE(""https://docs.google.com/spreadsheets/d/11923uPwbBZFjjGgGUA6NLw09EwE0CqkOc4q9oUmW1yo/edit?usp=sharing"",""เชียงราย!M477"")"),81447)</f>
        <v>81447</v>
      </c>
      <c r="O582" s="168">
        <f t="shared" ca="1" si="124"/>
        <v>22.682384787621562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IFERROR(__xludf.DUMMYFUNCTION("IMPORTRANGE(""https://docs.google.com/spreadsheets/d/11923uPwbBZFjjGgGUA6NLw09EwE0CqkOc4q9oUmW1yo/edit?usp=sharing"",""เชียงราย!M479"")"),81447)</f>
        <v>81447</v>
      </c>
      <c r="O584" s="168">
        <f t="shared" ca="1" si="124"/>
        <v>22.682384787621562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IFERROR(__xludf.DUMMYFUNCTION("IMPORTRANGE(""https://docs.google.com/spreadsheets/d/11923uPwbBZFjjGgGUA6NLw09EwE0CqkOc4q9oUmW1yo/edit?usp=sharing"",""เชียงราย!M482"")"),57000)</f>
        <v>57000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60.227272727272727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IFERROR(__xludf.DUMMYFUNCTION("IMPORTRANGE(""https://docs.google.com/spreadsheets/d/11923uPwbBZFjjGgGUA6NLw09EwE0CqkOc4q9oUmW1yo/edit?usp=sharing"",""เชียงราย!J486"")"),37)</f>
        <v>37</v>
      </c>
      <c r="K591" s="163">
        <f t="shared" ca="1" si="125"/>
        <v>21.022727272727273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0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IFERROR(__xludf.DUMMYFUNCTION("IMPORTRANGE(""https://docs.google.com/spreadsheets/d/11923uPwbBZFjjGgGUA6NLw09EwE0CqkOc4q9oUmW1yo/edit?usp=sharing"",""เชียงราย!I523"")"),7774600)</f>
        <v>7774600</v>
      </c>
      <c r="J628" s="340">
        <f ca="1">IFERROR(__xludf.DUMMYFUNCTION("IMPORTRANGE(""https://docs.google.com/spreadsheets/d/11923uPwbBZFjjGgGUA6NLw09EwE0CqkOc4q9oUmW1yo/edit?usp=sharing"",""เชียงราย!J523"")"),1454238.08)</f>
        <v>1454238.08</v>
      </c>
      <c r="K628" s="341">
        <f t="shared" ref="K628:K635" ca="1" si="129">IF(I628&gt;0,J628*100/I628,0)</f>
        <v>18.704989066961645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IFERROR(__xludf.DUMMYFUNCTION("IMPORTRANGE(""https://docs.google.com/spreadsheets/d/11923uPwbBZFjjGgGUA6NLw09EwE0CqkOc4q9oUmW1yo/edit?usp=sharing"",""เชียงราย!I524"")"),325)</f>
        <v>325</v>
      </c>
      <c r="J629" s="340">
        <f ca="1">IFERROR(__xludf.DUMMYFUNCTION("IMPORTRANGE(""https://docs.google.com/spreadsheets/d/11923uPwbBZFjjGgGUA6NLw09EwE0CqkOc4q9oUmW1yo/edit?usp=sharing"",""เชียงราย!J524"")"),56)</f>
        <v>56</v>
      </c>
      <c r="K629" s="341">
        <f t="shared" ca="1" si="129"/>
        <v>17.23076923076923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0">
        <f ca="1">IFERROR(__xludf.DUMMYFUNCTION("IMPORTRANGE(""https://docs.google.com/spreadsheets/d/11923uPwbBZFjjGgGUA6NLw09EwE0CqkOc4q9oUmW1yo/edit?usp=sharing"",""เชียงราย!J525"")"),690146.04)</f>
        <v>690146.04</v>
      </c>
      <c r="K630" s="341">
        <f t="shared" ca="1" si="129"/>
        <v>10.788589515193209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IFERROR(__xludf.DUMMYFUNCTION("IMPORTRANGE(""https://docs.google.com/spreadsheets/d/11923uPwbBZFjjGgGUA6NLw09EwE0CqkOc4q9oUmW1yo/edit?usp=sharing"",""เชียงราย!I526"")"),162)</f>
        <v>162</v>
      </c>
      <c r="J631" s="340">
        <f ca="1">IFERROR(__xludf.DUMMYFUNCTION("IMPORTRANGE(""https://docs.google.com/spreadsheets/d/11923uPwbBZFjjGgGUA6NLw09EwE0CqkOc4q9oUmW1yo/edit?usp=sharing"",""เชียงราย!J526"")"),75)</f>
        <v>75</v>
      </c>
      <c r="K631" s="341">
        <f t="shared" ca="1" si="129"/>
        <v>46.296296296296298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0">
        <f ca="1">IFERROR(__xludf.DUMMYFUNCTION("IMPORTRANGE(""https://docs.google.com/spreadsheets/d/11923uPwbBZFjjGgGUA6NLw09EwE0CqkOc4q9oUmW1yo/edit?usp=sharing"",""เชียงราย!J527"")"),0)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IFERROR(__xludf.DUMMYFUNCTION("IMPORTRANGE(""https://docs.google.com/spreadsheets/d/11923uPwbBZFjjGgGUA6NLw09EwE0CqkOc4q9oUmW1yo/edit?usp=sharing"",""เชียงราย!I528"")"),15)</f>
        <v>15</v>
      </c>
      <c r="J633" s="340">
        <f ca="1">IFERROR(__xludf.DUMMYFUNCTION("IMPORTRANGE(""https://docs.google.com/spreadsheets/d/11923uPwbBZFjjGgGUA6NLw09EwE0CqkOc4q9oUmW1yo/edit?usp=sharing"",""เชียงราย!J528"")"),0)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IFERROR(__xludf.DUMMYFUNCTION("IMPORTRANGE(""https://docs.google.com/spreadsheets/d/11923uPwbBZFjjGgGUA6NLw09EwE0CqkOc4q9oUmW1yo/edit?usp=sharing"",""เชียงราย!I529"")"),4000000)</f>
        <v>4000000</v>
      </c>
      <c r="J634" s="340">
        <f ca="1">IFERROR(__xludf.DUMMYFUNCTION("IMPORTRANGE(""https://docs.google.com/spreadsheets/d/11923uPwbBZFjjGgGUA6NLw09EwE0CqkOc4q9oUmW1yo/edit?usp=sharing"",""เชียงราย!J529"")"),1380000)</f>
        <v>1380000</v>
      </c>
      <c r="K634" s="341">
        <f t="shared" ca="1" si="129"/>
        <v>34.5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IFERROR(__xludf.DUMMYFUNCTION("IMPORTRANGE(""https://docs.google.com/spreadsheets/d/11923uPwbBZFjjGgGUA6NLw09EwE0CqkOc4q9oUmW1yo/edit?usp=sharing"",""เชียงราย!J530"")"),47)</f>
        <v>47</v>
      </c>
      <c r="K635" s="486">
        <f t="shared" ca="1" si="129"/>
        <v>29.012345679012345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IFERROR(__xludf.DUMMYFUNCTION("IMPORTRANGE(""https://docs.google.com/spreadsheets/d/11923uPwbBZFjjGgGUA6NLw09EwE0CqkOc4q9oUmW1yo/edit?usp=sharing"",""เชียงราย!J541"")"),0)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IFERROR(__xludf.DUMMYFUNCTION("IMPORTRANGE(""https://docs.google.com/spreadsheets/d/11923uPwbBZFjjGgGUA6NLw09EwE0CqkOc4q9oUmW1yo/edit?usp=sharing"",""เชียงราย!J542"")"),0)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IFERROR(__xludf.DUMMYFUNCTION("IMPORTRANGE(""https://docs.google.com/spreadsheets/d/11923uPwbBZFjjGgGUA6NLw09EwE0CqkOc4q9oUmW1yo/edit?usp=sharing"",""เชียงราย!I543"")"),0)</f>
        <v>0</v>
      </c>
      <c r="J648" s="535">
        <f ca="1">IFERROR(__xludf.DUMMYFUNCTION("IMPORTRANGE(""https://docs.google.com/spreadsheets/d/11923uPwbBZFjjGgGUA6NLw09EwE0CqkOc4q9oUmW1yo/edit?usp=sharing"",""เชียงราย!J543"")"),0)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IFERROR(__xludf.DUMMYFUNCTION("IMPORTRANGE(""https://docs.google.com/spreadsheets/d/11923uPwbBZFjjGgGUA6NLw09EwE0CqkOc4q9oUmW1yo/edit?usp=sharing"",""เชียงราย!L543"")"),0)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IFERROR(__xludf.DUMMYFUNCTION("IMPORTRANGE(""https://docs.google.com/spreadsheets/d/11923uPwbBZFjjGgGUA6NLw09EwE0CqkOc4q9oUmW1yo/edit?usp=sharing"",""เชียงราย!M543"")"),0)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IFERROR(__xludf.DUMMYFUNCTION("IMPORTRANGE(""https://docs.google.com/spreadsheets/d/11923uPwbBZFjjGgGUA6NLw09EwE0CqkOc4q9oUmW1yo/edit?usp=sharing"",""เชียงราย!I544"")"),0)</f>
        <v>0</v>
      </c>
      <c r="J649" s="535">
        <f ca="1">IFERROR(__xludf.DUMMYFUNCTION("IMPORTRANGE(""https://docs.google.com/spreadsheets/d/11923uPwbBZFjjGgGUA6NLw09EwE0CqkOc4q9oUmW1yo/edit?usp=sharing"",""เชียงราย!J544"")"),0)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IFERROR(__xludf.DUMMYFUNCTION("IMPORTRANGE(""https://docs.google.com/spreadsheets/d/11923uPwbBZFjjGgGUA6NLw09EwE0CqkOc4q9oUmW1yo/edit?usp=sharing"",""เชียงราย!L544"")"),0)</f>
        <v>0</v>
      </c>
      <c r="M649" s="520"/>
      <c r="N649" s="537">
        <f ca="1">IFERROR(__xludf.DUMMYFUNCTION("IMPORTRANGE(""https://docs.google.com/spreadsheets/d/11923uPwbBZFjjGgGUA6NLw09EwE0CqkOc4q9oUmW1yo/edit?usp=sharing"",""เชียงราย!M544"")"),0)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IFERROR(__xludf.DUMMYFUNCTION("IMPORTRANGE(""https://docs.google.com/spreadsheets/d/11923uPwbBZFjjGgGUA6NLw09EwE0CqkOc4q9oUmW1yo/edit?usp=sharing"",""เชียงราย!I545"")"),0)</f>
        <v>0</v>
      </c>
      <c r="J650" s="535">
        <f ca="1">IFERROR(__xludf.DUMMYFUNCTION("IMPORTRANGE(""https://docs.google.com/spreadsheets/d/11923uPwbBZFjjGgGUA6NLw09EwE0CqkOc4q9oUmW1yo/edit?usp=sharing"",""เชียงราย!J545"")"),0)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IFERROR(__xludf.DUMMYFUNCTION("IMPORTRANGE(""https://docs.google.com/spreadsheets/d/11923uPwbBZFjjGgGUA6NLw09EwE0CqkOc4q9oUmW1yo/edit?usp=sharing"",""เชียงราย!L545"")"),0)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IFERROR(__xludf.DUMMYFUNCTION("IMPORTRANGE(""https://docs.google.com/spreadsheets/d/11923uPwbBZFjjGgGUA6NLw09EwE0CqkOc4q9oUmW1yo/edit?usp=sharing"",""เชียงราย!M545"")"),0)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IFERROR(__xludf.DUMMYFUNCTION("IMPORTRANGE(""https://docs.google.com/spreadsheets/d/11923uPwbBZFjjGgGUA6NLw09EwE0CqkOc4q9oUmW1yo/edit?usp=sharing"",""เชียงราย!I546"")"),0)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IFERROR(__xludf.DUMMYFUNCTION("IMPORTRANGE(""https://docs.google.com/spreadsheets/d/11923uPwbBZFjjGgGUA6NLw09EwE0CqkOc4q9oUmW1yo/edit?usp=sharing"",""เชียงราย!L546"")"),0)</f>
        <v>0</v>
      </c>
      <c r="M651" s="520"/>
      <c r="N651" s="537">
        <f ca="1">IFERROR(__xludf.DUMMYFUNCTION("IMPORTRANGE(""https://docs.google.com/spreadsheets/d/11923uPwbBZFjjGgGUA6NLw09EwE0CqkOc4q9oUmW1yo/edit?usp=sharing"",""เชียงราย!M546"")"),0)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IFERROR(__xludf.DUMMYFUNCTION("IMPORTRANGE(""https://docs.google.com/spreadsheets/d/11923uPwbBZFjjGgGUA6NLw09EwE0CqkOc4q9oUmW1yo/edit?usp=sharing"",""เชียงราย!J547"")"),0)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IFERROR(__xludf.DUMMYFUNCTION("IMPORTRANGE(""https://docs.google.com/spreadsheets/d/11923uPwbBZFjjGgGUA6NLw09EwE0CqkOc4q9oUmW1yo/edit?usp=sharing"",""เชียงราย!J548"")"),0)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IFERROR(__xludf.DUMMYFUNCTION("IMPORTRANGE(""https://docs.google.com/spreadsheets/d/11923uPwbBZFjjGgGUA6NLw09EwE0CqkOc4q9oUmW1yo/edit?usp=sharing"",""เชียงราย!J550"")"),0)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IFERROR(__xludf.DUMMYFUNCTION("IMPORTRANGE(""https://docs.google.com/spreadsheets/d/11923uPwbBZFjjGgGUA6NLw09EwE0CqkOc4q9oUmW1yo/edit?usp=sharing"",""เชียงราย!J551"")"),0)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IFERROR(__xludf.DUMMYFUNCTION("IMPORTRANGE(""https://docs.google.com/spreadsheets/d/11923uPwbBZFjjGgGUA6NLw09EwE0CqkOc4q9oUmW1yo/edit?usp=sharing"",""เชียงราย!J552"")"),0)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IFERROR(__xludf.DUMMYFUNCTION("IMPORTRANGE(""https://docs.google.com/spreadsheets/d/11923uPwbBZFjjGgGUA6NLw09EwE0CqkOc4q9oUmW1yo/edit?usp=sharing"",""เชียงราย!J553"")"),0)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IFERROR(__xludf.DUMMYFUNCTION("IMPORTRANGE(""https://docs.google.com/spreadsheets/d/11923uPwbBZFjjGgGUA6NLw09EwE0CqkOc4q9oUmW1yo/edit?usp=sharing"",""เชียงราย!J554"")"),0)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IFERROR(__xludf.DUMMYFUNCTION("IMPORTRANGE(""https://docs.google.com/spreadsheets/d/11923uPwbBZFjjGgGUA6NLw09EwE0CqkOc4q9oUmW1yo/edit?usp=sharing"",""เชียงราย!J555"")"),0)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IFERROR(__xludf.DUMMYFUNCTION("IMPORTRANGE(""https://docs.google.com/spreadsheets/d/11923uPwbBZFjjGgGUA6NLw09EwE0CqkOc4q9oUmW1yo/edit?usp=sharing"",""เชียงราย!J556"")"),0)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IFERROR(__xludf.DUMMYFUNCTION("IMPORTRANGE(""https://docs.google.com/spreadsheets/d/11923uPwbBZFjjGgGUA6NLw09EwE0CqkOc4q9oUmW1yo/edit?usp=sharing"",""เชียงราย!L556"")"),0)</f>
        <v>0</v>
      </c>
      <c r="M661" s="520"/>
      <c r="N661" s="537">
        <f ca="1">IFERROR(__xludf.DUMMYFUNCTION("IMPORTRANGE(""https://docs.google.com/spreadsheets/d/11923uPwbBZFjjGgGUA6NLw09EwE0CqkOc4q9oUmW1yo/edit?usp=sharing"",""เชียงราย!M556"")"),0)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IFERROR(__xludf.DUMMYFUNCTION("IMPORTRANGE(""https://docs.google.com/spreadsheets/d/11923uPwbBZFjjGgGUA6NLw09EwE0CqkOc4q9oUmW1yo/edit?usp=sharing"",""เชียงราย!J557"")"),0)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IFERROR(__xludf.DUMMYFUNCTION("IMPORTRANGE(""https://docs.google.com/spreadsheets/d/11923uPwbBZFjjGgGUA6NLw09EwE0CqkOc4q9oUmW1yo/edit?usp=sharing"",""เชียงราย!I558"")"),0)</f>
        <v>0</v>
      </c>
      <c r="J663" s="535">
        <f ca="1">IFERROR(__xludf.DUMMYFUNCTION("IMPORTRANGE(""https://docs.google.com/spreadsheets/d/11923uPwbBZFjjGgGUA6NLw09EwE0CqkOc4q9oUmW1yo/edit?usp=sharing"",""เชียงราย!J558"")"),0)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IFERROR(__xludf.DUMMYFUNCTION("IMPORTRANGE(""https://docs.google.com/spreadsheets/d/11923uPwbBZFjjGgGUA6NLw09EwE0CqkOc4q9oUmW1yo/edit?usp=sharing"",""เชียงราย!I560"")"),0)</f>
        <v>0</v>
      </c>
      <c r="J665" s="535">
        <f ca="1">IFERROR(__xludf.DUMMYFUNCTION("IMPORTRANGE(""https://docs.google.com/spreadsheets/d/11923uPwbBZFjjGgGUA6NLw09EwE0CqkOc4q9oUmW1yo/edit?usp=sharing"",""เชียงราย!J560"")"),0)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IFERROR(__xludf.DUMMYFUNCTION("IMPORTRANGE(""https://docs.google.com/spreadsheets/d/11923uPwbBZFjjGgGUA6NLw09EwE0CqkOc4q9oUmW1yo/edit?usp=sharing"",""เชียงราย!L560"")"),0)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IFERROR(__xludf.DUMMYFUNCTION("IMPORTRANGE(""https://docs.google.com/spreadsheets/d/11923uPwbBZFjjGgGUA6NLw09EwE0CqkOc4q9oUmW1yo/edit?usp=sharing"",""เชียงราย!M560"")"),0)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IFERROR(__xludf.DUMMYFUNCTION("IMPORTRANGE(""https://docs.google.com/spreadsheets/d/11923uPwbBZFjjGgGUA6NLw09EwE0CqkOc4q9oUmW1yo/edit?usp=sharing"",""เชียงราย!J561"")"),0)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IFERROR(__xludf.DUMMYFUNCTION("IMPORTRANGE(""https://docs.google.com/spreadsheets/d/11923uPwbBZFjjGgGUA6NLw09EwE0CqkOc4q9oUmW1yo/edit?usp=sharing"",""เชียงราย!J562"")"),0)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IFERROR(__xludf.DUMMYFUNCTION("IMPORTRANGE(""https://docs.google.com/spreadsheets/d/11923uPwbBZFjjGgGUA6NLw09EwE0CqkOc4q9oUmW1yo/edit?usp=sharing"",""เชียงราย!I563"")"),0)</f>
        <v>0</v>
      </c>
      <c r="J668" s="535">
        <f ca="1">IFERROR(__xludf.DUMMYFUNCTION("IMPORTRANGE(""https://docs.google.com/spreadsheets/d/11923uPwbBZFjjGgGUA6NLw09EwE0CqkOc4q9oUmW1yo/edit?usp=sharing"",""เชียงราย!J563"")"),0)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IFERROR(__xludf.DUMMYFUNCTION("IMPORTRANGE(""https://docs.google.com/spreadsheets/d/11923uPwbBZFjjGgGUA6NLw09EwE0CqkOc4q9oUmW1yo/edit?usp=sharing"",""เชียงราย!L563"")"),0)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IFERROR(__xludf.DUMMYFUNCTION("IMPORTRANGE(""https://docs.google.com/spreadsheets/d/11923uPwbBZFjjGgGUA6NLw09EwE0CqkOc4q9oUmW1yo/edit?usp=sharing"",""เชียงราย!M563"")"),0)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IFERROR(__xludf.DUMMYFUNCTION("IMPORTRANGE(""https://docs.google.com/spreadsheets/d/11923uPwbBZFjjGgGUA6NLw09EwE0CqkOc4q9oUmW1yo/edit?usp=sharing"",""เชียงราย!J564"")"),0)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IFERROR(__xludf.DUMMYFUNCTION("IMPORTRANGE(""https://docs.google.com/spreadsheets/d/11923uPwbBZFjjGgGUA6NLw09EwE0CqkOc4q9oUmW1yo/edit?usp=sharing"",""เชียงราย!J565"")"),0)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IFERROR(__xludf.DUMMYFUNCTION("IMPORTRANGE(""https://docs.google.com/spreadsheets/d/11923uPwbBZFjjGgGUA6NLw09EwE0CqkOc4q9oUmW1yo/edit?usp=sharing"",""เชียงราย!I566"")"),0)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IFERROR(__xludf.DUMMYFUNCTION("IMPORTRANGE(""https://docs.google.com/spreadsheets/d/11923uPwbBZFjjGgGUA6NLw09EwE0CqkOc4q9oUmW1yo/edit?usp=sharing"",""เชียงราย!L566"")"),0)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IFERROR(__xludf.DUMMYFUNCTION("IMPORTRANGE(""https://docs.google.com/spreadsheets/d/11923uPwbBZFjjGgGUA6NLw09EwE0CqkOc4q9oUmW1yo/edit?usp=sharing"",""เชียงราย!M566"")"),0)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IFERROR(__xludf.DUMMYFUNCTION("IMPORTRANGE(""https://docs.google.com/spreadsheets/d/11923uPwbBZFjjGgGUA6NLw09EwE0CqkOc4q9oUmW1yo/edit?usp=sharing"",""เชียงราย!J567"")"),0)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IFERROR(__xludf.DUMMYFUNCTION("IMPORTRANGE(""https://docs.google.com/spreadsheets/d/11923uPwbBZFjjGgGUA6NLw09EwE0CqkOc4q9oUmW1yo/edit?usp=sharing"",""เชียงราย!J568"")"),0)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IFERROR(__xludf.DUMMYFUNCTION("IMPORTRANGE(""https://docs.google.com/spreadsheets/d/11923uPwbBZFjjGgGUA6NLw09EwE0CqkOc4q9oUmW1yo/edit?usp=sharing"",""เชียงราย!J569"")"),0)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IFERROR(__xludf.DUMMYFUNCTION("IMPORTRANGE(""https://docs.google.com/spreadsheets/d/11923uPwbBZFjjGgGUA6NLw09EwE0CqkOc4q9oUmW1yo/edit?usp=sharing"",""เชียงราย!J570"")"),0)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IFERROR(__xludf.DUMMYFUNCTION("IMPORTRANGE(""https://docs.google.com/spreadsheets/d/11923uPwbBZFjjGgGUA6NLw09EwE0CqkOc4q9oUmW1yo/edit?usp=sharing"",""เชียงราย!J571"")"),0)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IFERROR(__xludf.DUMMYFUNCTION("IMPORTRANGE(""https://docs.google.com/spreadsheets/d/11923uPwbBZFjjGgGUA6NLw09EwE0CqkOc4q9oUmW1yo/edit?usp=sharing"",""เชียงราย!J572"")"),0)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G592" sqref="G59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28515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264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7355684</v>
      </c>
      <c r="M8" s="23">
        <f t="shared" ca="1" si="0"/>
        <v>3759465</v>
      </c>
      <c r="N8" s="23">
        <f t="shared" ca="1" si="0"/>
        <v>3664678.8099999996</v>
      </c>
      <c r="O8" s="22">
        <f t="shared" ref="O8:O16" ca="1" si="1">IF(L8&gt;0,N8*100/L8,0)</f>
        <v>49.821047369625987</v>
      </c>
      <c r="P8" s="22">
        <f t="shared" ref="P8:P16" ca="1" si="2">IF(M8&gt;0,N8*100/M8,0)</f>
        <v>97.478731947231836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7355684</v>
      </c>
      <c r="M10" s="30">
        <f t="shared" ca="1" si="4"/>
        <v>3759465</v>
      </c>
      <c r="N10" s="30">
        <f t="shared" ca="1" si="4"/>
        <v>3664678.8099999996</v>
      </c>
      <c r="O10" s="29">
        <f t="shared" ca="1" si="1"/>
        <v>49.821047369625987</v>
      </c>
      <c r="P10" s="29">
        <f t="shared" ca="1" si="2"/>
        <v>97.478731947231836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7044284</v>
      </c>
      <c r="M12" s="39">
        <f t="shared" ca="1" si="6"/>
        <v>3448065</v>
      </c>
      <c r="N12" s="39">
        <f t="shared" ca="1" si="6"/>
        <v>3353278.8099999996</v>
      </c>
      <c r="O12" s="39">
        <f t="shared" ca="1" si="1"/>
        <v>47.602833872115312</v>
      </c>
      <c r="P12" s="39">
        <f t="shared" ca="1" si="2"/>
        <v>97.25103239063067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4632284</v>
      </c>
      <c r="M14" s="39">
        <f t="shared" si="8"/>
        <v>0</v>
      </c>
      <c r="N14" s="39">
        <f t="shared" ca="1" si="8"/>
        <v>993864.32999999984</v>
      </c>
      <c r="O14" s="39">
        <f t="shared" ca="1" si="1"/>
        <v>21.455168335965581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3759465</v>
      </c>
      <c r="N18" s="23">
        <f t="shared" ca="1" si="11"/>
        <v>2670814.48</v>
      </c>
      <c r="O18" s="22">
        <f t="shared" ref="O18:O20" ca="1" si="12">IF(L18&gt;0,N18*100/L18,0)</f>
        <v>56.39025527283399</v>
      </c>
      <c r="P18" s="22">
        <f t="shared" ref="P18:P26" ca="1" si="13">IF(M18&gt;0,N18*100/M18,0)</f>
        <v>71.042408427794911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3759465</v>
      </c>
      <c r="N20" s="30">
        <f t="shared" ca="1" si="15"/>
        <v>2670814.48</v>
      </c>
      <c r="O20" s="29">
        <f t="shared" ca="1" si="12"/>
        <v>56.39025527283399</v>
      </c>
      <c r="P20" s="29">
        <f t="shared" ca="1" si="13"/>
        <v>71.042408427794911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3448065</v>
      </c>
      <c r="N22" s="39">
        <f t="shared" ca="1" si="18"/>
        <v>2359414.48</v>
      </c>
      <c r="O22" s="39">
        <f t="shared" ca="1" si="17"/>
        <v>53.321245992851821</v>
      </c>
      <c r="P22" s="39">
        <f t="shared" ca="1" si="13"/>
        <v>68.427204243539492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2619379</v>
      </c>
      <c r="M28" s="23">
        <f t="shared" si="23"/>
        <v>0</v>
      </c>
      <c r="N28" s="23">
        <f t="shared" ca="1" si="23"/>
        <v>993864.32999999984</v>
      </c>
      <c r="O28" s="22">
        <f t="shared" ref="O28:O30" ca="1" si="24">IF(L28&gt;0,N28*100/L28,0)</f>
        <v>37.942746353238682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2619379</v>
      </c>
      <c r="M30" s="30">
        <f t="shared" si="27"/>
        <v>0</v>
      </c>
      <c r="N30" s="30">
        <f t="shared" ca="1" si="27"/>
        <v>993864.32999999984</v>
      </c>
      <c r="O30" s="29">
        <f t="shared" ca="1" si="24"/>
        <v>37.942746353238682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2619379</v>
      </c>
      <c r="M32" s="39">
        <f t="shared" si="30"/>
        <v>0</v>
      </c>
      <c r="N32" s="39">
        <f t="shared" ca="1" si="30"/>
        <v>993864.32999999984</v>
      </c>
      <c r="O32" s="39">
        <f t="shared" ca="1" si="29"/>
        <v>37.942746353238682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2619379</v>
      </c>
      <c r="M34" s="39">
        <f t="shared" si="32"/>
        <v>0</v>
      </c>
      <c r="N34" s="39">
        <f t="shared" ca="1" si="32"/>
        <v>993864.32999999984</v>
      </c>
      <c r="O34" s="39">
        <f t="shared" ca="1" si="29"/>
        <v>37.942746353238682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3759465</v>
      </c>
      <c r="N37" s="55">
        <f t="shared" ca="1" si="33"/>
        <v>2670814.48</v>
      </c>
      <c r="O37" s="56">
        <f t="shared" ca="1" si="29"/>
        <v>56.39025527283399</v>
      </c>
      <c r="P37" s="56">
        <f t="shared" ca="1" si="25"/>
        <v>71.042408427794911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655176.19999999995</v>
      </c>
      <c r="O41" s="78">
        <f t="shared" ref="O41:O43" ca="1" si="35">IF(L41&gt;0,N41*100/L41,0)</f>
        <v>74.031209039548017</v>
      </c>
      <c r="P41" s="78">
        <f t="shared" ref="P41:P43" ca="1" si="36">IF(M41&gt;0,N41*100/M41,0)</f>
        <v>92.565159649618522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655176.19999999995</v>
      </c>
      <c r="O43" s="78">
        <f t="shared" ca="1" si="35"/>
        <v>74.031209039548017</v>
      </c>
      <c r="P43" s="78">
        <f t="shared" ca="1" si="36"/>
        <v>92.565159649618522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IFERROR(__xludf.DUMMYFUNCTION("IMPORTRANGE(""https://docs.google.com/spreadsheets/d/1Yj_ptqi66GCucihVvJfMjLAmec39IyEx_6qawtMGysU/edit?usp=sharing"",""สบก!R22"")"),479176.2)</f>
        <v>479176.2</v>
      </c>
      <c r="O45" s="39">
        <f ca="1">IF(L45&gt;0,N45*100/L45,0)</f>
        <v>67.584795486600839</v>
      </c>
      <c r="P45" s="39">
        <f ca="1">IF(M45&gt;0,N45*100/M45,0)</f>
        <v>90.10458819104926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508558</v>
      </c>
      <c r="O53" s="120">
        <f t="shared" ref="O53:O55" ca="1" si="40">IF(L53&gt;0,N53*100/L53,0)</f>
        <v>56.506444444444448</v>
      </c>
      <c r="P53" s="120">
        <f t="shared" ref="P53:P55" ca="1" si="41">IF(M53&gt;0,N53*100/M53,0)</f>
        <v>74.543482403295073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508558</v>
      </c>
      <c r="O55" s="120">
        <f t="shared" ca="1" si="40"/>
        <v>56.506444444444448</v>
      </c>
      <c r="P55" s="120">
        <f t="shared" ca="1" si="41"/>
        <v>74.543482403295073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IFERROR(__xludf.DUMMYFUNCTION("IMPORTRANGE(""https://docs.google.com/spreadsheets/d/1Yj_ptqi66GCucihVvJfMjLAmec39IyEx_6qawtMGysU/edit?usp=sharing"",""สบก!AA22"")"),508558)</f>
        <v>508558</v>
      </c>
      <c r="O57" s="39">
        <f ca="1">IF(L57&gt;0,N57*100/L57,0)</f>
        <v>56.506444444444448</v>
      </c>
      <c r="P57" s="39">
        <f ca="1">IF(M57&gt;0,N57*100/M57,0)</f>
        <v>74.543482403295073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413620</v>
      </c>
      <c r="N66" s="152">
        <f t="shared" ca="1" si="45"/>
        <v>268080.27</v>
      </c>
      <c r="O66" s="151">
        <f t="shared" ref="O66:O68" ca="1" si="46">IF(L66&gt;0,N66*100/L66,0)</f>
        <v>55.160549382716049</v>
      </c>
      <c r="P66" s="151">
        <f t="shared" ref="P66:P68" ca="1" si="47">IF(M66&gt;0,N66*100/M66,0)</f>
        <v>64.8131787631159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413620</v>
      </c>
      <c r="N68" s="88">
        <f t="shared" ca="1" si="49"/>
        <v>268080.27</v>
      </c>
      <c r="O68" s="156">
        <f t="shared" ca="1" si="46"/>
        <v>55.160549382716049</v>
      </c>
      <c r="P68" s="156">
        <f t="shared" ca="1" si="47"/>
        <v>64.8131787631159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IFERROR(__xludf.DUMMYFUNCTION("IMPORTRANGE(""https://docs.google.com/spreadsheets/d/1Yj_ptqi66GCucihVvJfMjLAmec39IyEx_6qawtMGysU/edit?usp=sharing"",""สบก!AI22"")"),413620)</f>
        <v>413620</v>
      </c>
      <c r="N70" s="168">
        <f ca="1">IFERROR(__xludf.DUMMYFUNCTION("IMPORTRANGE(""https://docs.google.com/spreadsheets/d/1Yj_ptqi66GCucihVvJfMjLAmec39IyEx_6qawtMGysU/edit?usp=sharing"",""สบก!AJ22"")"),268080.27)</f>
        <v>268080.27</v>
      </c>
      <c r="O70" s="168">
        <f ca="1">IF(L70&gt;0,N70*100/L70,0)</f>
        <v>55.160549382716049</v>
      </c>
      <c r="P70" s="168">
        <f ca="1">IF(M70&gt;0,N70*100/M70,0)</f>
        <v>64.8131787631159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IFERROR(__xludf.DUMMYFUNCTION("IMPORTRANGE(""https://docs.google.com/spreadsheets/d/11923uPwbBZFjjGgGUA6NLw09EwE0CqkOc4q9oUmW1yo/edit?usp=sharing"",""เชียงใหม่!I28"")"),0)</f>
        <v>0</v>
      </c>
      <c r="J88" s="203">
        <f ca="1">IFERROR(__xludf.DUMMYFUNCTION("IMPORTRANGE(""https://docs.google.com/spreadsheets/d/11923uPwbBZFjjGgGUA6NLw09EwE0CqkOc4q9oUmW1yo/edit?usp=sharing"",""เชียงใหม่!J28"")"),0)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152064</v>
      </c>
      <c r="O94" s="151">
        <f t="shared" ref="O94:O96" ca="1" si="53">IF(L94&gt;0,N94*100/L94,0)</f>
        <v>70.892307692307696</v>
      </c>
      <c r="P94" s="151">
        <f t="shared" ref="P94:P96" ca="1" si="54">IF(M94&gt;0,N94*100/M94,0)</f>
        <v>78.200097708981517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152064</v>
      </c>
      <c r="O96" s="156">
        <f t="shared" ca="1" si="53"/>
        <v>70.892307692307696</v>
      </c>
      <c r="P96" s="156">
        <f t="shared" ca="1" si="54"/>
        <v>78.200097708981517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IFERROR(__xludf.DUMMYFUNCTION("IMPORTRANGE(""https://docs.google.com/spreadsheets/d/1Yj_ptqi66GCucihVvJfMjLAmec39IyEx_6qawtMGysU/edit?usp=sharing"",""สบก!AR22"")"),102055)</f>
        <v>102055</v>
      </c>
      <c r="N98" s="168">
        <f ca="1">IFERROR(__xludf.DUMMYFUNCTION("IMPORTRANGE(""https://docs.google.com/spreadsheets/d/1Yj_ptqi66GCucihVvJfMjLAmec39IyEx_6qawtMGysU/edit?usp=sharing"",""สบก!AS22"")"),59664)</f>
        <v>59664</v>
      </c>
      <c r="O98" s="168">
        <f ca="1">IF(L98&gt;0,N98*100/L98,0)</f>
        <v>48.864864864864863</v>
      </c>
      <c r="P98" s="168">
        <f ca="1">IF(M98&gt;0,N98*100/M98,0)</f>
        <v>58.462593699475775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IFERROR(__xludf.DUMMYFUNCTION("IMPORTRANGE(""https://docs.google.com/spreadsheets/d/11923uPwbBZFjjGgGUA6NLw09EwE0CqkOc4q9oUmW1yo/edit?usp=sharing"",""เชียงใหม่!J50"")"),0)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265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IFERROR(__xludf.DUMMYFUNCTION("IMPORTRANGE(""https://docs.google.com/spreadsheets/d/11923uPwbBZFjjGgGUA6NLw09EwE0CqkOc4q9oUmW1yo/edit?usp=sharing"",""เชียงใหม่!J65"")"),0)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IFERROR(__xludf.DUMMYFUNCTION("IMPORTRANGE(""https://docs.google.com/spreadsheets/d/11923uPwbBZFjjGgGUA6NLw09EwE0CqkOc4q9oUmW1yo/edit?usp=sharing"",""เชียงใหม่!I68"")"),100)</f>
        <v>100</v>
      </c>
      <c r="J138" s="266">
        <f ca="1">IFERROR(__xludf.DUMMYFUNCTION("IMPORTRANGE(""https://docs.google.com/spreadsheets/d/11923uPwbBZFjjGgGUA6NLw09EwE0CqkOc4q9oUmW1yo/edit?usp=sharing"",""เชียงใหม่!J68"")"),100)</f>
        <v>100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752775</v>
      </c>
      <c r="N140" s="152">
        <f t="shared" ca="1" si="64"/>
        <v>414759.1</v>
      </c>
      <c r="O140" s="151">
        <f t="shared" ref="O140:O142" ca="1" si="65">IF(L140&gt;0,N140*100/L140,0)</f>
        <v>46.51330043736683</v>
      </c>
      <c r="P140" s="151">
        <f t="shared" ref="P140:P142" ca="1" si="66">IF(M140&gt;0,N140*100/M140,0)</f>
        <v>55.097353126764304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752775</v>
      </c>
      <c r="N142" s="88">
        <f t="shared" ca="1" si="68"/>
        <v>414759.1</v>
      </c>
      <c r="O142" s="156">
        <f t="shared" ca="1" si="65"/>
        <v>46.51330043736683</v>
      </c>
      <c r="P142" s="156">
        <f t="shared" ca="1" si="66"/>
        <v>55.097353126764304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IFERROR(__xludf.DUMMYFUNCTION("IMPORTRANGE(""https://docs.google.com/spreadsheets/d/1Yj_ptqi66GCucihVvJfMjLAmec39IyEx_6qawtMGysU/edit?usp=sharing"",""สบก!BJ22"")"),752775)</f>
        <v>752775</v>
      </c>
      <c r="N144" s="168">
        <f ca="1">IFERROR(__xludf.DUMMYFUNCTION("IMPORTRANGE(""https://docs.google.com/spreadsheets/d/1Yj_ptqi66GCucihVvJfMjLAmec39IyEx_6qawtMGysU/edit?usp=sharing"",""สบก!BK22"")"),414759.1)</f>
        <v>414759.1</v>
      </c>
      <c r="O144" s="168">
        <f ca="1">IF(L144&gt;0,N144*100/L144,0)</f>
        <v>46.51330043736683</v>
      </c>
      <c r="P144" s="168">
        <f ca="1">IF(M144&gt;0,N144*100/M144,0)</f>
        <v>55.097353126764304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IFERROR(__xludf.DUMMYFUNCTION("IMPORTRANGE(""https://docs.google.com/spreadsheets/d/11923uPwbBZFjjGgGUA6NLw09EwE0CqkOc4q9oUmW1yo/edit?usp=sharing"",""เชียงใหม่!I74"")"),4)</f>
        <v>4</v>
      </c>
      <c r="J149" s="274">
        <f ca="1">IFERROR(__xludf.DUMMYFUNCTION("IMPORTRANGE(""https://docs.google.com/spreadsheets/d/11923uPwbBZFjjGgGUA6NLw09EwE0CqkOc4q9oUmW1yo/edit?usp=sharing"",""เชียงใหม่!J74"")"),2)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IFERROR(__xludf.DUMMYFUNCTION("IMPORTRANGE(""https://docs.google.com/spreadsheets/d/11923uPwbBZFjjGgGUA6NLw09EwE0CqkOc4q9oUmW1yo/edit?usp=sharing"",""เชียงใหม่!I89"")"),2)</f>
        <v>2</v>
      </c>
      <c r="J164" s="283">
        <f ca="1">IFERROR(__xludf.DUMMYFUNCTION("IMPORTRANGE(""https://docs.google.com/spreadsheets/d/11923uPwbBZFjjGgGUA6NLw09EwE0CqkOc4q9oUmW1yo/edit?usp=sharing"",""เชียงใหม่!J89"")"),2)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IFERROR(__xludf.DUMMYFUNCTION("IMPORTRANGE(""https://docs.google.com/spreadsheets/d/11923uPwbBZFjjGgGUA6NLw09EwE0CqkOc4q9oUmW1yo/edit?usp=sharing"",""เชียงใหม่!I101"")"),1)</f>
        <v>1</v>
      </c>
      <c r="J176" s="283">
        <f ca="1">IFERROR(__xludf.DUMMYFUNCTION("IMPORTRANGE(""https://docs.google.com/spreadsheets/d/11923uPwbBZFjjGgGUA6NLw09EwE0CqkOc4q9oUmW1yo/edit?usp=sharing"",""เชียงใหม่!J101"")"),1)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IFERROR(__xludf.DUMMYFUNCTION("IMPORTRANGE(""https://docs.google.com/spreadsheets/d/11923uPwbBZFjjGgGUA6NLw09EwE0CqkOc4q9oUmW1yo/edit?usp=sharing"",""เชียงใหม่!J113"")"),0)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IFERROR(__xludf.DUMMYFUNCTION("IMPORTRANGE(""https://docs.google.com/spreadsheets/d/11923uPwbBZFjjGgGUA6NLw09EwE0CqkOc4q9oUmW1yo/edit?usp=sharing"",""เชียงใหม่!I114"")"),16000)</f>
        <v>16000</v>
      </c>
      <c r="J189" s="283">
        <f ca="1">IFERROR(__xludf.DUMMYFUNCTION("IMPORTRANGE(""https://docs.google.com/spreadsheets/d/11923uPwbBZFjjGgGUA6NLw09EwE0CqkOc4q9oUmW1yo/edit?usp=sharing"",""เชียงใหม่!J114"")"),0)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IFERROR(__xludf.DUMMYFUNCTION("IMPORTRANGE(""https://docs.google.com/spreadsheets/d/11923uPwbBZFjjGgGUA6NLw09EwE0CqkOc4q9oUmW1yo/edit?usp=sharing"",""เชียงใหม่!J128"")"),0)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IFERROR(__xludf.DUMMYFUNCTION("IMPORTRANGE(""https://docs.google.com/spreadsheets/d/11923uPwbBZFjjGgGUA6NLw09EwE0CqkOc4q9oUmW1yo/edit?usp=sharing"",""เชียงใหม่!I129"")"),100)</f>
        <v>100</v>
      </c>
      <c r="J204" s="283">
        <f ca="1">IFERROR(__xludf.DUMMYFUNCTION("IMPORTRANGE(""https://docs.google.com/spreadsheets/d/11923uPwbBZFjjGgGUA6NLw09EwE0CqkOc4q9oUmW1yo/edit?usp=sharing"",""เชียงใหม่!J129"")"),100)</f>
        <v>100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IFERROR(__xludf.DUMMYFUNCTION("IMPORTRANGE(""https://docs.google.com/spreadsheets/d/11923uPwbBZFjjGgGUA6NLw09EwE0CqkOc4q9oUmW1yo/edit?usp=sharing"",""เชียงใหม่!J143"")"),0)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IFERROR(__xludf.DUMMYFUNCTION("IMPORTRANGE(""https://docs.google.com/spreadsheets/d/11923uPwbBZFjjGgGUA6NLw09EwE0CqkOc4q9oUmW1yo/edit?usp=sharing"",""เชียงใหม่!I144"")"),15)</f>
        <v>15</v>
      </c>
      <c r="J219" s="266">
        <f ca="1">IFERROR(__xludf.DUMMYFUNCTION("IMPORTRANGE(""https://docs.google.com/spreadsheets/d/11923uPwbBZFjjGgGUA6NLw09EwE0CqkOc4q9oUmW1yo/edit?usp=sharing"",""เชียงใหม่!J144"")"),15)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20125</v>
      </c>
      <c r="O220" s="151">
        <f t="shared" ref="O220:O222" ca="1" si="73">IF(L220&gt;0,N220*100/L220,0)</f>
        <v>95.26627218934911</v>
      </c>
      <c r="P220" s="151">
        <f t="shared" ref="P220:P222" ca="1" si="74">IF(M220&gt;0,N220*100/M220,0)</f>
        <v>95.26627218934911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20125</v>
      </c>
      <c r="O222" s="156">
        <f t="shared" ca="1" si="73"/>
        <v>95.26627218934911</v>
      </c>
      <c r="P222" s="156">
        <f t="shared" ca="1" si="74"/>
        <v>95.26627218934911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IFERROR(__xludf.DUMMYFUNCTION("IMPORTRANGE(""https://docs.google.com/spreadsheets/d/1Yj_ptqi66GCucihVvJfMjLAmec39IyEx_6qawtMGysU/edit?usp=sharing"",""สบก!BT22"")"),20125)</f>
        <v>20125</v>
      </c>
      <c r="O224" s="168">
        <f ca="1">IF(L224&gt;0,N224*100/L224,0)</f>
        <v>95.26627218934911</v>
      </c>
      <c r="P224" s="168">
        <f ca="1">IF(M224&gt;0,N224*100/M224,0)</f>
        <v>95.26627218934911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IFERROR(__xludf.DUMMYFUNCTION("IMPORTRANGE(""https://docs.google.com/spreadsheets/d/11923uPwbBZFjjGgGUA6NLw09EwE0CqkOc4q9oUmW1yo/edit?usp=sharing"",""เชียงใหม่!I149"")"),15)</f>
        <v>15</v>
      </c>
      <c r="J229" s="266">
        <f ca="1">IFERROR(__xludf.DUMMYFUNCTION("IMPORTRANGE(""https://docs.google.com/spreadsheets/d/11923uPwbBZFjjGgGUA6NLw09EwE0CqkOc4q9oUmW1yo/edit?usp=sharing"",""เชียงใหม่!J149"")"),15)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IFERROR(__xludf.DUMMYFUNCTION("IMPORTRANGE(""https://docs.google.com/spreadsheets/d/11923uPwbBZFjjGgGUA6NLw09EwE0CqkOc4q9oUmW1yo/edit?usp=sharing"",""เชียงใหม่!I158"")"),0)</f>
        <v>0</v>
      </c>
      <c r="J238" s="266">
        <f ca="1">IFERROR(__xludf.DUMMYFUNCTION("IMPORTRANGE(""https://docs.google.com/spreadsheets/d/11923uPwbBZFjjGgGUA6NLw09EwE0CqkOc4q9oUmW1yo/edit?usp=sharing"",""เชียงใหม่!J158"")"),0)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IFERROR(__xludf.DUMMYFUNCTION("IMPORTRANGE(""https://docs.google.com/spreadsheets/d/11923uPwbBZFjjGgGUA6NLw09EwE0CqkOc4q9oUmW1yo/edit?usp=sharing"",""เชียงใหม่!J166"")"),0)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IFERROR(__xludf.DUMMYFUNCTION("IMPORTRANGE(""https://docs.google.com/spreadsheets/d/11923uPwbBZFjjGgGUA6NLw09EwE0CqkOc4q9oUmW1yo/edit?usp=sharing"",""เชียงใหม่!I169"")"),20)</f>
        <v>20</v>
      </c>
      <c r="J249" s="315">
        <f ca="1">IFERROR(__xludf.DUMMYFUNCTION("IMPORTRANGE(""https://docs.google.com/spreadsheets/d/11923uPwbBZFjjGgGUA6NLw09EwE0CqkOc4q9oUmW1yo/edit?usp=sharing"",""เชียงใหม่!J169"")"),20)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39422</v>
      </c>
      <c r="O250" s="151">
        <f t="shared" ref="O250:O252" ca="1" si="78">IF(L250&gt;0,N250*100/L250,0)</f>
        <v>55.212885154061624</v>
      </c>
      <c r="P250" s="151">
        <f t="shared" ref="P250:P252" ca="1" si="79">IF(M250&gt;0,N250*100/M250,0)</f>
        <v>93.861904761904768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39422</v>
      </c>
      <c r="O252" s="156">
        <f t="shared" ca="1" si="78"/>
        <v>55.212885154061624</v>
      </c>
      <c r="P252" s="156">
        <f t="shared" ca="1" si="79"/>
        <v>93.861904761904768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IFERROR(__xludf.DUMMYFUNCTION("IMPORTRANGE(""https://docs.google.com/spreadsheets/d/1Yj_ptqi66GCucihVvJfMjLAmec39IyEx_6qawtMGysU/edit?usp=sharing"",""สบก!CC22"")"),39422)</f>
        <v>39422</v>
      </c>
      <c r="O254" s="168">
        <f ca="1">IF(L254&gt;0,N254*100/L254,0)</f>
        <v>55.212885154061624</v>
      </c>
      <c r="P254" s="168">
        <f ca="1">IF(M254&gt;0,N254*100/M254,0)</f>
        <v>93.861904761904768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IFERROR(__xludf.DUMMYFUNCTION("IMPORTRANGE(""https://docs.google.com/spreadsheets/d/11923uPwbBZFjjGgGUA6NLw09EwE0CqkOc4q9oUmW1yo/edit?usp=sharing"",""เชียงใหม่!J184"")"),0)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IFERROR(__xludf.DUMMYFUNCTION("IMPORTRANGE(""https://docs.google.com/spreadsheets/d/11923uPwbBZFjjGgGUA6NLw09EwE0CqkOc4q9oUmW1yo/edit?usp=sharing"",""เชียงใหม่!I185"")"),15)</f>
        <v>15</v>
      </c>
      <c r="J270" s="315">
        <f ca="1">IFERROR(__xludf.DUMMYFUNCTION("IMPORTRANGE(""https://docs.google.com/spreadsheets/d/11923uPwbBZFjjGgGUA6NLw09EwE0CqkOc4q9oUmW1yo/edit?usp=sharing"",""เชียงใหม่!J185"")"),15)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59051</v>
      </c>
      <c r="O271" s="151">
        <f t="shared" ref="O271:O273" ca="1" si="84">IF(L271&gt;0,N271*100/L271,0)</f>
        <v>55.866603595080413</v>
      </c>
      <c r="P271" s="151">
        <f t="shared" ref="P271:P273" ca="1" si="85">IF(M271&gt;0,N271*100/M271,0)</f>
        <v>73.813749999999999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59051</v>
      </c>
      <c r="O273" s="156">
        <f t="shared" ca="1" si="84"/>
        <v>55.866603595080413</v>
      </c>
      <c r="P273" s="156">
        <f t="shared" ca="1" si="85"/>
        <v>73.813749999999999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IFERROR(__xludf.DUMMYFUNCTION("IMPORTRANGE(""https://docs.google.com/spreadsheets/d/1Yj_ptqi66GCucihVvJfMjLAmec39IyEx_6qawtMGysU/edit?usp=sharing"",""สบก!CL22"")"),59051)</f>
        <v>59051</v>
      </c>
      <c r="O275" s="168">
        <f ca="1">IF(L275&gt;0,N275*100/L275,0)</f>
        <v>55.866603595080413</v>
      </c>
      <c r="P275" s="168">
        <f ca="1">IF(M275&gt;0,N275*100/M275,0)</f>
        <v>73.813749999999999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IFERROR(__xludf.DUMMYFUNCTION("IMPORTRANGE(""https://docs.google.com/spreadsheets/d/11923uPwbBZFjjGgGUA6NLw09EwE0CqkOc4q9oUmW1yo/edit?usp=sharing"",""เชียงใหม่!I199"")"),0)</f>
        <v>0</v>
      </c>
      <c r="J289" s="315">
        <f ca="1">IFERROR(__xludf.DUMMYFUNCTION("IMPORTRANGE(""https://docs.google.com/spreadsheets/d/11923uPwbBZFjjGgGUA6NLw09EwE0CqkOc4q9oUmW1yo/edit?usp=sharing"",""เชียงใหม่!J199"")"),0)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IFERROR(__xludf.DUMMYFUNCTION("IMPORTRANGE(""https://docs.google.com/spreadsheets/d/11923uPwbBZFjjGgGUA6NLw09EwE0CqkOc4q9oUmW1yo/edit?usp=sharing"",""เชียงใหม่!J213"")"),0)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IFERROR(__xludf.DUMMYFUNCTION("IMPORTRANGE(""https://docs.google.com/spreadsheets/d/11923uPwbBZFjjGgGUA6NLw09EwE0CqkOc4q9oUmW1yo/edit?usp=sharing"",""เชียงใหม่!I214"")"),6)</f>
        <v>6</v>
      </c>
      <c r="J309" s="332">
        <f ca="1">IFERROR(__xludf.DUMMYFUNCTION("IMPORTRANGE(""https://docs.google.com/spreadsheets/d/11923uPwbBZFjjGgGUA6NLw09EwE0CqkOc4q9oUmW1yo/edit?usp=sharing"",""เชียงใหม่!J214"")"),2)</f>
        <v>2</v>
      </c>
      <c r="K309" s="333">
        <f ca="1">IF(I309&gt;0,J309*100/I309,0)</f>
        <v>33.333333333333336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103547.75</v>
      </c>
      <c r="O310" s="151">
        <f t="shared" ref="O310:O312" ca="1" si="94">IF(L310&gt;0,N310*100/L310,0)</f>
        <v>32.809806717363749</v>
      </c>
      <c r="P310" s="151">
        <f t="shared" ref="P310:P312" ca="1" si="95">IF(M310&gt;0,N310*100/M310,0)</f>
        <v>43.746408956485006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103547.75</v>
      </c>
      <c r="O312" s="156">
        <f t="shared" ca="1" si="94"/>
        <v>32.809806717363749</v>
      </c>
      <c r="P312" s="156">
        <f t="shared" ca="1" si="95"/>
        <v>43.746408956485006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IFERROR(__xludf.DUMMYFUNCTION("IMPORTRANGE(""https://docs.google.com/spreadsheets/d/1Yj_ptqi66GCucihVvJfMjLAmec39IyEx_6qawtMGysU/edit?usp=sharing"",""สบก!DD22"")"),103547.75)</f>
        <v>103547.75</v>
      </c>
      <c r="O314" s="168">
        <f ca="1">IF(L314&gt;0,N314*100/L314,0)</f>
        <v>32.809806717363749</v>
      </c>
      <c r="P314" s="168">
        <f ca="1">IF(M314&gt;0,N314*100/M314,0)</f>
        <v>43.746408956485006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IFERROR(__xludf.DUMMYFUNCTION("IMPORTRANGE(""https://docs.google.com/spreadsheets/d/11923uPwbBZFjjGgGUA6NLw09EwE0CqkOc4q9oUmW1yo/edit?usp=sharing"",""เชียงใหม่!J224"")"),2)</f>
        <v>2</v>
      </c>
      <c r="K324" s="223">
        <f ca="1">IF(I324&gt;0,J324*100/I324,0)</f>
        <v>33.333333333333336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IFERROR(__xludf.DUMMYFUNCTION("IMPORTRANGE(""https://docs.google.com/spreadsheets/d/11923uPwbBZFjjGgGUA6NLw09EwE0CqkOc4q9oUmW1yo/edit?usp=sharing"",""เชียงใหม่!J226"")"),0)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IFERROR(__xludf.DUMMYFUNCTION("IMPORTRANGE(""https://docs.google.com/spreadsheets/d/11923uPwbBZFjjGgGUA6NLw09EwE0CqkOc4q9oUmW1yo/edit?usp=sharing"",""เชียงใหม่!I228"")"),315)</f>
        <v>315</v>
      </c>
      <c r="J328" s="338">
        <f ca="1">IFERROR(__xludf.DUMMYFUNCTION("IMPORTRANGE(""https://docs.google.com/spreadsheets/d/11923uPwbBZFjjGgGUA6NLw09EwE0CqkOc4q9oUmW1yo/edit?usp=sharing"",""เชียงใหม่!J228"")"),76)</f>
        <v>76</v>
      </c>
      <c r="K328" s="316">
        <f ca="1">IF(I328&gt;0,J328*100/I328,0)</f>
        <v>24.126984126984127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628760</v>
      </c>
      <c r="N329" s="152">
        <f t="shared" ca="1" si="98"/>
        <v>450031.16</v>
      </c>
      <c r="O329" s="151">
        <f t="shared" ref="O329:O331" ca="1" si="99">IF(L329&gt;0,N329*100/L329,0)</f>
        <v>53.24048362672724</v>
      </c>
      <c r="P329" s="151">
        <f t="shared" ref="P329:P331" ca="1" si="100">IF(M329&gt;0,N329*100/M329,0)</f>
        <v>71.574394045422736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628760</v>
      </c>
      <c r="N331" s="88">
        <f t="shared" ca="1" si="102"/>
        <v>450031.16</v>
      </c>
      <c r="O331" s="156">
        <f t="shared" ca="1" si="99"/>
        <v>53.24048362672724</v>
      </c>
      <c r="P331" s="156">
        <f t="shared" ca="1" si="100"/>
        <v>71.574394045422736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IFERROR(__xludf.DUMMYFUNCTION("IMPORTRANGE(""https://docs.google.com/spreadsheets/d/1Yj_ptqi66GCucihVvJfMjLAmec39IyEx_6qawtMGysU/edit?usp=sharing"",""สบก!DL22"")"),585760)</f>
        <v>585760</v>
      </c>
      <c r="N333" s="168">
        <f ca="1">IFERROR(__xludf.DUMMYFUNCTION("IMPORTRANGE(""https://docs.google.com/spreadsheets/d/1Yj_ptqi66GCucihVvJfMjLAmec39IyEx_6qawtMGysU/edit?usp=sharing"",""สบก!DM22"")"),407031.16)</f>
        <v>407031.16</v>
      </c>
      <c r="O333" s="168">
        <f ca="1">IF(L333&gt;0,N333*100/L333,0)</f>
        <v>50.734302238619932</v>
      </c>
      <c r="P333" s="168">
        <f ca="1">IF(M333&gt;0,N333*100/M333,0)</f>
        <v>69.48770144769189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IFERROR(__xludf.DUMMYFUNCTION("IMPORTRANGE(""https://docs.google.com/spreadsheets/d/11923uPwbBZFjjGgGUA6NLw09EwE0CqkOc4q9oUmW1yo/edit?usp=sharing"",""เชียงใหม่!J234"")"),131)</f>
        <v>131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IFERROR(__xludf.DUMMYFUNCTION("IMPORTRANGE(""https://docs.google.com/spreadsheets/d/11923uPwbBZFjjGgGUA6NLw09EwE0CqkOc4q9oUmW1yo/edit?usp=sharing"",""เชียงใหม่!J235"")"),642.63)</f>
        <v>642.63</v>
      </c>
      <c r="K340" s="341">
        <f t="shared" ca="1" si="103"/>
        <v>60.625471698113209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IFERROR(__xludf.DUMMYFUNCTION("IMPORTRANGE(""https://docs.google.com/spreadsheets/d/11923uPwbBZFjjGgGUA6NLw09EwE0CqkOc4q9oUmW1yo/edit?usp=sharing"",""เชียงใหม่!J236"")"),189)</f>
        <v>189</v>
      </c>
      <c r="K341" s="341">
        <f t="shared" ca="1" si="103"/>
        <v>60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IFERROR(__xludf.DUMMYFUNCTION("IMPORTRANGE(""https://docs.google.com/spreadsheets/d/11923uPwbBZFjjGgGUA6NLw09EwE0CqkOc4q9oUmW1yo/edit?usp=sharing"",""เชียงใหม่!J237"")"),1054.85)</f>
        <v>1054.8499999999999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IFERROR(__xludf.DUMMYFUNCTION("IMPORTRANGE(""https://docs.google.com/spreadsheets/d/11923uPwbBZFjjGgGUA6NLw09EwE0CqkOc4q9oUmW1yo/edit?usp=sharing"",""เชียงใหม่!J240"")"),76)</f>
        <v>76</v>
      </c>
      <c r="K345" s="341">
        <f t="shared" ca="1" si="103"/>
        <v>24.126984126984127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IFERROR(__xludf.DUMMYFUNCTION("IMPORTRANGE(""https://docs.google.com/spreadsheets/d/11923uPwbBZFjjGgGUA6NLw09EwE0CqkOc4q9oUmW1yo/edit?usp=sharing"",""เชียงใหม่!J241"")"),390.97)</f>
        <v>390.97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IFERROR(__xludf.DUMMYFUNCTION("IMPORTRANGE(""https://docs.google.com/spreadsheets/d/11923uPwbBZFjjGgGUA6NLw09EwE0CqkOc4q9oUmW1yo/edit?usp=sharing"",""เชียงใหม่!L242"")"),2619379)</f>
        <v>2619379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IFERROR(__xludf.DUMMYFUNCTION("IMPORTRANGE(""https://docs.google.com/spreadsheets/d/11923uPwbBZFjjGgGUA6NLw09EwE0CqkOc4q9oUmW1yo/edit?usp=sharing"",""เชียงใหม่!M242"")"),993864.33)</f>
        <v>993864.33</v>
      </c>
      <c r="O347" s="357">
        <f ca="1">+IF(L347&gt;0,N347*100/L347,0)</f>
        <v>37.942746353238689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IFERROR(__xludf.DUMMYFUNCTION("IMPORTRANGE(""https://docs.google.com/spreadsheets/d/11923uPwbBZFjjGgGUA6NLw09EwE0CqkOc4q9oUmW1yo/edit?usp=sharing"",""เชียงใหม่!M244"")"),223792.58)</f>
        <v>223792.58</v>
      </c>
      <c r="O349" s="372">
        <f ca="1">+IF(L349&gt;0,N349*100/L349,0)</f>
        <v>70.428178499496482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IFERROR(__xludf.DUMMYFUNCTION("IMPORTRANGE(""https://docs.google.com/spreadsheets/d/11923uPwbBZFjjGgGUA6NLw09EwE0CqkOc4q9oUmW1yo/edit?usp=sharing"",""เชียงใหม่!M247"")"),223792.58)</f>
        <v>223792.58</v>
      </c>
      <c r="O352" s="165">
        <f t="shared" ca="1" si="105"/>
        <v>70.428178499496482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IFERROR(__xludf.DUMMYFUNCTION("IMPORTRANGE(""https://docs.google.com/spreadsheets/d/11923uPwbBZFjjGgGUA6NLw09EwE0CqkOc4q9oUmW1yo/edit?usp=sharing"",""เชียงใหม่!M249"")"),223792.58)</f>
        <v>223792.58</v>
      </c>
      <c r="O354" s="168">
        <f t="shared" ca="1" si="105"/>
        <v>70.428178499496482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IFERROR(__xludf.DUMMYFUNCTION("IMPORTRANGE(""https://docs.google.com/spreadsheets/d/11923uPwbBZFjjGgGUA6NLw09EwE0CqkOc4q9oUmW1yo/edit?usp=sharing"",""เชียงใหม่!M252"")"),77225.58)</f>
        <v>77225.58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IFERROR(__xludf.DUMMYFUNCTION("IMPORTRANGE(""https://docs.google.com/spreadsheets/d/11923uPwbBZFjjGgGUA6NLw09EwE0CqkOc4q9oUmW1yo/edit?usp=sharing"",""เชียงใหม่!M275"")"),185882.58)</f>
        <v>185882.58</v>
      </c>
      <c r="O380" s="372">
        <f ca="1">+IF(L380&gt;0,N380*100/L380,0)</f>
        <v>18.072821141057052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IFERROR(__xludf.DUMMYFUNCTION("IMPORTRANGE(""https://docs.google.com/spreadsheets/d/11923uPwbBZFjjGgGUA6NLw09EwE0CqkOc4q9oUmW1yo/edit?usp=sharing"",""เชียงใหม่!M278"")"),185882.58)</f>
        <v>185882.58</v>
      </c>
      <c r="O383" s="165">
        <f t="shared" ca="1" si="109"/>
        <v>18.072821141057052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IFERROR(__xludf.DUMMYFUNCTION("IMPORTRANGE(""https://docs.google.com/spreadsheets/d/11923uPwbBZFjjGgGUA6NLw09EwE0CqkOc4q9oUmW1yo/edit?usp=sharing"",""เชียงใหม่!M280"")"),185882.58)</f>
        <v>185882.58</v>
      </c>
      <c r="O385" s="168">
        <f t="shared" ca="1" si="109"/>
        <v>18.072821141057052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IFERROR(__xludf.DUMMYFUNCTION("IMPORTRANGE(""https://docs.google.com/spreadsheets/d/11923uPwbBZFjjGgGUA6NLw09EwE0CqkOc4q9oUmW1yo/edit?usp=sharing"",""เชียงใหม่!M281"")"),86300)</f>
        <v>86300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IFERROR(__xludf.DUMMYFUNCTION("IMPORTRANGE(""https://docs.google.com/spreadsheets/d/11923uPwbBZFjjGgGUA6NLw09EwE0CqkOc4q9oUmW1yo/edit?usp=sharing"",""เชียงใหม่!M283"")"),77225.58)</f>
        <v>77225.58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IFERROR(__xludf.DUMMYFUNCTION("IMPORTRANGE(""https://docs.google.com/spreadsheets/d/11923uPwbBZFjjGgGUA6NLw09EwE0CqkOc4q9oUmW1yo/edit?usp=sharing"",""เชียงใหม่!M284"")"),22357)</f>
        <v>22357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IFERROR(__xludf.DUMMYFUNCTION("IMPORTRANGE(""https://docs.google.com/spreadsheets/d/11923uPwbBZFjjGgGUA6NLw09EwE0CqkOc4q9oUmW1yo/edit?usp=sharing"",""เชียงใหม่!M296"")"),116695)</f>
        <v>116695</v>
      </c>
      <c r="O401" s="372">
        <f ca="1">+IF(L401&gt;0,N401*100/L401,0)</f>
        <v>88.599954445372404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IFERROR(__xludf.DUMMYFUNCTION("IMPORTRANGE(""https://docs.google.com/spreadsheets/d/11923uPwbBZFjjGgGUA6NLw09EwE0CqkOc4q9oUmW1yo/edit?usp=sharing"",""เชียงใหม่!M299"")"),116695)</f>
        <v>116695</v>
      </c>
      <c r="O404" s="168">
        <f t="shared" ca="1" si="112"/>
        <v>88.599954445372404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IFERROR(__xludf.DUMMYFUNCTION("IMPORTRANGE(""https://docs.google.com/spreadsheets/d/11923uPwbBZFjjGgGUA6NLw09EwE0CqkOc4q9oUmW1yo/edit?usp=sharing"",""เชียงใหม่!M301"")"),116695)</f>
        <v>116695</v>
      </c>
      <c r="O406" s="168">
        <f t="shared" ca="1" si="112"/>
        <v>88.599954445372404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IFERROR(__xludf.DUMMYFUNCTION("IMPORTRANGE(""https://docs.google.com/spreadsheets/d/11923uPwbBZFjjGgGUA6NLw09EwE0CqkOc4q9oUmW1yo/edit?usp=sharing"",""เชียงใหม่!M305"")"),13970)</f>
        <v>13970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IFERROR(__xludf.DUMMYFUNCTION("IMPORTRANGE(""https://docs.google.com/spreadsheets/d/11923uPwbBZFjjGgGUA6NLw09EwE0CqkOc4q9oUmW1yo/edit?usp=sharing"",""เชียงใหม่!M330"")"),38905)</f>
        <v>38905</v>
      </c>
      <c r="O435" s="411">
        <f t="shared" ref="O435:O439" ca="1" si="114">+IF(L435&gt;0,N435*100/L435,0)</f>
        <v>38.905000000000001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IFERROR(__xludf.DUMMYFUNCTION("IMPORTRANGE(""https://docs.google.com/spreadsheets/d/11923uPwbBZFjjGgGUA6NLw09EwE0CqkOc4q9oUmW1yo/edit?usp=sharing"",""เชียงใหม่!M332"")"),38905)</f>
        <v>38905</v>
      </c>
      <c r="O437" s="168">
        <f t="shared" ca="1" si="114"/>
        <v>38.905000000000001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IFERROR(__xludf.DUMMYFUNCTION("IMPORTRANGE(""https://docs.google.com/spreadsheets/d/11923uPwbBZFjjGgGUA6NLw09EwE0CqkOc4q9oUmW1yo/edit?usp=sharing"",""เชียงใหม่!M334"")"),38905)</f>
        <v>38905</v>
      </c>
      <c r="O439" s="168">
        <f t="shared" ca="1" si="114"/>
        <v>38.905000000000001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IFERROR(__xludf.DUMMYFUNCTION("IMPORTRANGE(""https://docs.google.com/spreadsheets/d/11923uPwbBZFjjGgGUA6NLw09EwE0CqkOc4q9oUmW1yo/edit?usp=sharing"",""เชียงใหม่!M338"")"),16510)</f>
        <v>16510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IFERROR(__xludf.DUMMYFUNCTION("IMPORTRANGE(""https://docs.google.com/spreadsheets/d/11923uPwbBZFjjGgGUA6NLw09EwE0CqkOc4q9oUmW1yo/edit?usp=sharing"",""เชียงใหม่!M350"")"),244834.91)</f>
        <v>244834.91</v>
      </c>
      <c r="O455" s="372">
        <f t="shared" ref="O455:O459" ca="1" si="116">+IF(L455&gt;0,N455*100/L455,0)</f>
        <v>47.02584900478066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IFERROR(__xludf.DUMMYFUNCTION("IMPORTRANGE(""https://docs.google.com/spreadsheets/d/11923uPwbBZFjjGgGUA6NLw09EwE0CqkOc4q9oUmW1yo/edit?usp=sharing"",""เชียงใหม่!M352"")"),244834.91)</f>
        <v>244834.91</v>
      </c>
      <c r="O457" s="168">
        <f t="shared" ca="1" si="116"/>
        <v>47.02584900478066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IFERROR(__xludf.DUMMYFUNCTION("IMPORTRANGE(""https://docs.google.com/spreadsheets/d/11923uPwbBZFjjGgGUA6NLw09EwE0CqkOc4q9oUmW1yo/edit?usp=sharing"",""เชียงใหม่!M354"")"),244834.91)</f>
        <v>244834.91</v>
      </c>
      <c r="O459" s="168">
        <f t="shared" ca="1" si="116"/>
        <v>47.02584900478066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IFERROR(__xludf.DUMMYFUNCTION("IMPORTRANGE(""https://docs.google.com/spreadsheets/d/11923uPwbBZFjjGgGUA6NLw09EwE0CqkOc4q9oUmW1yo/edit?usp=sharing"",""เชียงใหม่!M357"")"),74858.91)</f>
        <v>74858.91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IFERROR(__xludf.DUMMYFUNCTION("IMPORTRANGE(""https://docs.google.com/spreadsheets/d/11923uPwbBZFjjGgGUA6NLw09EwE0CqkOc4q9oUmW1yo/edit?usp=sharing"",""เชียงใหม่!M358"")"),169976)</f>
        <v>169976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IFERROR(__xludf.DUMMYFUNCTION("IMPORTRANGE(""https://docs.google.com/spreadsheets/d/11923uPwbBZFjjGgGUA6NLw09EwE0CqkOc4q9oUmW1yo/edit?usp=sharing"",""เชียงใหม่!I359"")"),19467)</f>
        <v>19467</v>
      </c>
      <c r="J464" s="266">
        <f ca="1">IFERROR(__xludf.DUMMYFUNCTION("IMPORTRANGE(""https://docs.google.com/spreadsheets/d/11923uPwbBZFjjGgGUA6NLw09EwE0CqkOc4q9oUmW1yo/edit?usp=sharing"",""เชียงใหม่!J359"")"),9322)</f>
        <v>9322</v>
      </c>
      <c r="K464" s="267">
        <f t="shared" ref="K464:K515" ca="1" si="117">IF(I464&gt;0,J464*100/I464,0)</f>
        <v>47.886166332768276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IFERROR(__xludf.DUMMYFUNCTION("IMPORTRANGE(""https://docs.google.com/spreadsheets/d/11923uPwbBZFjjGgGUA6NLw09EwE0CqkOc4q9oUmW1yo/edit?usp=sharing"",""เชียงใหม่!J392"")"),3473.1)</f>
        <v>3473.1</v>
      </c>
      <c r="K497" s="444">
        <f t="shared" ca="1" si="117"/>
        <v>68.220388921626395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IFERROR(__xludf.DUMMYFUNCTION("IMPORTRANGE(""https://docs.google.com/spreadsheets/d/11923uPwbBZFjjGgGUA6NLw09EwE0CqkOc4q9oUmW1yo/edit?usp=sharing"",""เชียงใหม่!J393"")"),3473.1)</f>
        <v>3473.1</v>
      </c>
      <c r="K498" s="201">
        <f t="shared" ca="1" si="117"/>
        <v>68.220388921626395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IFERROR(__xludf.DUMMYFUNCTION("IMPORTRANGE(""https://docs.google.com/spreadsheets/d/11923uPwbBZFjjGgGUA6NLw09EwE0CqkOc4q9oUmW1yo/edit?usp=sharing"",""เชียงใหม่!J394"")"),366)</f>
        <v>366</v>
      </c>
      <c r="K499" s="201">
        <f t="shared" ca="1" si="117"/>
        <v>58.187599364069953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IFERROR(__xludf.DUMMYFUNCTION("IMPORTRANGE(""https://docs.google.com/spreadsheets/d/11923uPwbBZFjjGgGUA6NLw09EwE0CqkOc4q9oUmW1yo/edit?usp=sharing"",""เชียงใหม่!J395"")"),3159)</f>
        <v>3159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IFERROR(__xludf.DUMMYFUNCTION("IMPORTRANGE(""https://docs.google.com/spreadsheets/d/11923uPwbBZFjjGgGUA6NLw09EwE0CqkOc4q9oUmW1yo/edit?usp=sharing"",""เชียงใหม่!J396"")"),336)</f>
        <v>336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IFERROR(__xludf.DUMMYFUNCTION("IMPORTRANGE(""https://docs.google.com/spreadsheets/d/11923uPwbBZFjjGgGUA6NLw09EwE0CqkOc4q9oUmW1yo/edit?usp=sharing"",""เชียงใหม่!J397"")"),487)</f>
        <v>487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IFERROR(__xludf.DUMMYFUNCTION("IMPORTRANGE(""https://docs.google.com/spreadsheets/d/11923uPwbBZFjjGgGUA6NLw09EwE0CqkOc4q9oUmW1yo/edit?usp=sharing"",""เชียงใหม่!J398"")"),42)</f>
        <v>42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IFERROR(__xludf.DUMMYFUNCTION("IMPORTRANGE(""https://docs.google.com/spreadsheets/d/11923uPwbBZFjjGgGUA6NLw09EwE0CqkOc4q9oUmW1yo/edit?usp=sharing"",""เชียงใหม่!J399"")"),2672)</f>
        <v>2672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IFERROR(__xludf.DUMMYFUNCTION("IMPORTRANGE(""https://docs.google.com/spreadsheets/d/11923uPwbBZFjjGgGUA6NLw09EwE0CqkOc4q9oUmW1yo/edit?usp=sharing"",""เชียงใหม่!J400"")"),294)</f>
        <v>294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1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IFERROR(__xludf.DUMMYFUNCTION("IMPORTRANGE(""https://docs.google.com/spreadsheets/d/11923uPwbBZFjjGgGUA6NLw09EwE0CqkOc4q9oUmW1yo/edit?usp=sharing"",""เชียงใหม่!J409"")"),301)</f>
        <v>301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IFERROR(__xludf.DUMMYFUNCTION("IMPORTRANGE(""https://docs.google.com/spreadsheets/d/11923uPwbBZFjjGgGUA6NLw09EwE0CqkOc4q9oUmW1yo/edit?usp=sharing"",""เชียงใหม่!J410"")"),24)</f>
        <v>24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IFERROR(__xludf.DUMMYFUNCTION("IMPORTRANGE(""https://docs.google.com/spreadsheets/d/11923uPwbBZFjjGgGUA6NLw09EwE0CqkOc4q9oUmW1yo/edit?usp=sharing"",""เชียงใหม่!I411"")"),0)</f>
        <v>0</v>
      </c>
      <c r="J516" s="266">
        <f ca="1">IFERROR(__xludf.DUMMYFUNCTION("IMPORTRANGE(""https://docs.google.com/spreadsheets/d/11923uPwbBZFjjGgGUA6NLw09EwE0CqkOc4q9oUmW1yo/edit?usp=sharing"",""เชียงใหม่!J411"")"),0)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IFERROR(__xludf.DUMMYFUNCTION("IMPORTRANGE(""https://docs.google.com/spreadsheets/d/11923uPwbBZFjjGgGUA6NLw09EwE0CqkOc4q9oUmW1yo/edit?usp=sharing"",""เชียงใหม่!I412"")"),0)</f>
        <v>0</v>
      </c>
      <c r="J517" s="283">
        <f ca="1">IFERROR(__xludf.DUMMYFUNCTION("IMPORTRANGE(""https://docs.google.com/spreadsheets/d/11923uPwbBZFjjGgGUA6NLw09EwE0CqkOc4q9oUmW1yo/edit?usp=sharing"",""เชียงใหม่!J412"")"),0)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IFERROR(__xludf.DUMMYFUNCTION("IMPORTRANGE(""https://docs.google.com/spreadsheets/d/11923uPwbBZFjjGgGUA6NLw09EwE0CqkOc4q9oUmW1yo/edit?usp=sharing"",""เชียงใหม่!I413"")"),0)</f>
        <v>0</v>
      </c>
      <c r="J518" s="283">
        <f ca="1">IFERROR(__xludf.DUMMYFUNCTION("IMPORTRANGE(""https://docs.google.com/spreadsheets/d/11923uPwbBZFjjGgGUA6NLw09EwE0CqkOc4q9oUmW1yo/edit?usp=sharing"",""เชียงใหม่!J413"")"),0)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IFERROR(__xludf.DUMMYFUNCTION("IMPORTRANGE(""https://docs.google.com/spreadsheets/d/11923uPwbBZFjjGgGUA6NLw09EwE0CqkOc4q9oUmW1yo/edit?usp=sharing"",""เชียงใหม่!I420"")"),59)</f>
        <v>59</v>
      </c>
      <c r="J525" s="283">
        <f ca="1">IFERROR(__xludf.DUMMYFUNCTION("IMPORTRANGE(""https://docs.google.com/spreadsheets/d/11923uPwbBZFjjGgGUA6NLw09EwE0CqkOc4q9oUmW1yo/edit?usp=sharing"",""เชียงใหม่!J420"")"),0)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IFERROR(__xludf.DUMMYFUNCTION("IMPORTRANGE(""https://docs.google.com/spreadsheets/d/11923uPwbBZFjjGgGUA6NLw09EwE0CqkOc4q9oUmW1yo/edit?usp=sharing"",""เชียงใหม่!I421"")"),15)</f>
        <v>15</v>
      </c>
      <c r="J526" s="283">
        <f ca="1">IFERROR(__xludf.DUMMYFUNCTION("IMPORTRANGE(""https://docs.google.com/spreadsheets/d/11923uPwbBZFjjGgGUA6NLw09EwE0CqkOc4q9oUmW1yo/edit?usp=sharing"",""เชียงใหม่!J421"")"),0)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IFERROR(__xludf.DUMMYFUNCTION("IMPORTRANGE(""https://docs.google.com/spreadsheets/d/11923uPwbBZFjjGgGUA6NLw09EwE0CqkOc4q9oUmW1yo/edit?usp=sharing"",""เชียงใหม่!J446"")"),1416)</f>
        <v>1416</v>
      </c>
      <c r="K551" s="410">
        <f ca="1">IF(I551&gt;0,J551*100/I551,0)</f>
        <v>47.2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IFERROR(__xludf.DUMMYFUNCTION("IMPORTRANGE(""https://docs.google.com/spreadsheets/d/11923uPwbBZFjjGgGUA6NLw09EwE0CqkOc4q9oUmW1yo/edit?usp=sharing"",""เชียงใหม่!M446"")"),91015.0199999999)</f>
        <v>91015.019999999902</v>
      </c>
      <c r="O551" s="411">
        <f t="shared" ref="O551:O555" ca="1" si="120">+IF(L551&gt;0,N551*100/L551,0)</f>
        <v>48.412244680851018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IFERROR(__xludf.DUMMYFUNCTION("IMPORTRANGE(""https://docs.google.com/spreadsheets/d/11923uPwbBZFjjGgGUA6NLw09EwE0CqkOc4q9oUmW1yo/edit?usp=sharing"",""เชียงใหม่!M448"")"),91015.0199999999)</f>
        <v>91015.019999999902</v>
      </c>
      <c r="O553" s="168">
        <f t="shared" ca="1" si="120"/>
        <v>48.412244680851018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IFERROR(__xludf.DUMMYFUNCTION("IMPORTRANGE(""https://docs.google.com/spreadsheets/d/11923uPwbBZFjjGgGUA6NLw09EwE0CqkOc4q9oUmW1yo/edit?usp=sharing"",""เชียงใหม่!M450"")"),91015.0199999999)</f>
        <v>91015.019999999902</v>
      </c>
      <c r="O555" s="168">
        <f t="shared" ca="1" si="120"/>
        <v>48.412244680851018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IFERROR(__xludf.DUMMYFUNCTION("IMPORTRANGE(""https://docs.google.com/spreadsheets/d/11923uPwbBZFjjGgGUA6NLw09EwE0CqkOc4q9oUmW1yo/edit?usp=sharing"",""เชียงใหม่!M453"")"),30000)</f>
        <v>30000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IFERROR(__xludf.DUMMYFUNCTION("IMPORTRANGE(""https://docs.google.com/spreadsheets/d/11923uPwbBZFjjGgGUA6NLw09EwE0CqkOc4q9oUmW1yo/edit?usp=sharing"",""เชียงใหม่!M454"")"),61015.02)</f>
        <v>61015.02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IFERROR(__xludf.DUMMYFUNCTION("IMPORTRANGE(""https://docs.google.com/spreadsheets/d/11923uPwbBZFjjGgGUA6NLw09EwE0CqkOc4q9oUmW1yo/edit?usp=sharing"",""เชียงใหม่!J455"")"),1416)</f>
        <v>1416</v>
      </c>
      <c r="K560" s="223">
        <f t="shared" ref="K560:K561" ca="1" si="121">IF(I560&gt;0,J560*100/I560,0)</f>
        <v>47.2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IFERROR(__xludf.DUMMYFUNCTION("IMPORTRANGE(""https://docs.google.com/spreadsheets/d/11923uPwbBZFjjGgGUA6NLw09EwE0CqkOc4q9oUmW1yo/edit?usp=sharing"",""เชียงใหม่!J456"")"),269)</f>
        <v>269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IFERROR(__xludf.DUMMYFUNCTION("IMPORTRANGE(""https://docs.google.com/spreadsheets/d/11923uPwbBZFjjGgGUA6NLw09EwE0CqkOc4q9oUmW1yo/edit?usp=sharing"",""เชียงใหม่!J459"")"),1043)</f>
        <v>1043</v>
      </c>
      <c r="K564" s="371">
        <f ca="1">IF(I564&gt;0,J564*100/I564,0)</f>
        <v>104.3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IFERROR(__xludf.DUMMYFUNCTION("IMPORTRANGE(""https://docs.google.com/spreadsheets/d/11923uPwbBZFjjGgGUA6NLw09EwE0CqkOc4q9oUmW1yo/edit?usp=sharing"",""เชียงใหม่!M459"")"),49295.24)</f>
        <v>49295.24</v>
      </c>
      <c r="O564" s="372">
        <f t="shared" ref="O564:O568" ca="1" si="122">+IF(L564&gt;0,N564*100/L564,0)</f>
        <v>37.664455990220048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IFERROR(__xludf.DUMMYFUNCTION("IMPORTRANGE(""https://docs.google.com/spreadsheets/d/11923uPwbBZFjjGgGUA6NLw09EwE0CqkOc4q9oUmW1yo/edit?usp=sharing"",""เชียงใหม่!M461"")"),49295.24)</f>
        <v>49295.24</v>
      </c>
      <c r="O566" s="168">
        <f t="shared" ca="1" si="122"/>
        <v>37.664455990220048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IFERROR(__xludf.DUMMYFUNCTION("IMPORTRANGE(""https://docs.google.com/spreadsheets/d/11923uPwbBZFjjGgGUA6NLw09EwE0CqkOc4q9oUmW1yo/edit?usp=sharing"",""เชียงใหม่!M463"")"),49295.24)</f>
        <v>49295.24</v>
      </c>
      <c r="O568" s="168">
        <f t="shared" ca="1" si="122"/>
        <v>37.664455990220048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IFERROR(__xludf.DUMMYFUNCTION("IMPORTRANGE(""https://docs.google.com/spreadsheets/d/11923uPwbBZFjjGgGUA6NLw09EwE0CqkOc4q9oUmW1yo/edit?usp=sharing"",""เชียงใหม่!M466"")"),42935.24)</f>
        <v>42935.24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IFERROR(__xludf.DUMMYFUNCTION("IMPORTRANGE(""https://docs.google.com/spreadsheets/d/11923uPwbBZFjjGgGUA6NLw09EwE0CqkOc4q9oUmW1yo/edit?usp=sharing"",""เชียงใหม่!J468"")"),1043)</f>
        <v>1043</v>
      </c>
      <c r="K573" s="201">
        <f ca="1">IF(I573&gt;0,J573*100/I573,0)</f>
        <v>104.3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IFERROR(__xludf.DUMMYFUNCTION("IMPORTRANGE(""https://docs.google.com/spreadsheets/d/11923uPwbBZFjjGgGUA6NLw09EwE0CqkOc4q9oUmW1yo/edit?usp=sharing"",""เชียงใหม่!J472"")"),860)</f>
        <v>860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IFERROR(__xludf.DUMMYFUNCTION("IMPORTRANGE(""https://docs.google.com/spreadsheets/d/11923uPwbBZFjjGgGUA6NLw09EwE0CqkOc4q9oUmW1yo/edit?usp=sharing"",""เชียงใหม่!J474"")"),29)</f>
        <v>29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IFERROR(__xludf.DUMMYFUNCTION("IMPORTRANGE(""https://docs.google.com/spreadsheets/d/11923uPwbBZFjjGgGUA6NLw09EwE0CqkOc4q9oUmW1yo/edit?usp=sharing"",""เชียงใหม่!J484"")"),31)</f>
        <v>31</v>
      </c>
      <c r="K589" s="163">
        <f t="shared" ref="K589:K596" ca="1" si="125">IF(I589&gt;0,J589*100/I589,0)</f>
        <v>103.33333333333333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IFERROR(__xludf.DUMMYFUNCTION("IMPORTRANGE(""https://docs.google.com/spreadsheets/d/11923uPwbBZFjjGgGUA6NLw09EwE0CqkOc4q9oUmW1yo/edit?usp=sharing"",""เชียงใหม่!J485"")"),11.18)</f>
        <v>11.18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0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0">
        <f ca="1">IFERROR(__xludf.DUMMYFUNCTION("IMPORTRANGE(""https://docs.google.com/spreadsheets/d/11923uPwbBZFjjGgGUA6NLw09EwE0CqkOc4q9oUmW1yo/edit?usp=sharing"",""เชียงใหม่!J523"")"),2000350.25)</f>
        <v>2000350.25</v>
      </c>
      <c r="K628" s="341">
        <f t="shared" ref="K628:K635" ca="1" si="129">IF(I628&gt;0,J628*100/I628,0)</f>
        <v>72.30849199412593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IFERROR(__xludf.DUMMYFUNCTION("IMPORTRANGE(""https://docs.google.com/spreadsheets/d/11923uPwbBZFjjGgGUA6NLw09EwE0CqkOc4q9oUmW1yo/edit?usp=sharing"",""เชียงใหม่!I524"")"),159)</f>
        <v>159</v>
      </c>
      <c r="J629" s="340">
        <f ca="1">IFERROR(__xludf.DUMMYFUNCTION("IMPORTRANGE(""https://docs.google.com/spreadsheets/d/11923uPwbBZFjjGgGUA6NLw09EwE0CqkOc4q9oUmW1yo/edit?usp=sharing"",""เชียงใหม่!J524"")"),100)</f>
        <v>100</v>
      </c>
      <c r="K629" s="341">
        <f t="shared" ca="1" si="129"/>
        <v>62.893081761006286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0">
        <f ca="1">IFERROR(__xludf.DUMMYFUNCTION("IMPORTRANGE(""https://docs.google.com/spreadsheets/d/11923uPwbBZFjjGgGUA6NLw09EwE0CqkOc4q9oUmW1yo/edit?usp=sharing"",""เชียงใหม่!J525"")"),63984.48)</f>
        <v>63984.480000000003</v>
      </c>
      <c r="K630" s="341">
        <f t="shared" ca="1" si="129"/>
        <v>10.04762204842913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IFERROR(__xludf.DUMMYFUNCTION("IMPORTRANGE(""https://docs.google.com/spreadsheets/d/11923uPwbBZFjjGgGUA6NLw09EwE0CqkOc4q9oUmW1yo/edit?usp=sharing"",""เชียงใหม่!I526"")"),41)</f>
        <v>41</v>
      </c>
      <c r="J631" s="340">
        <f ca="1">IFERROR(__xludf.DUMMYFUNCTION("IMPORTRANGE(""https://docs.google.com/spreadsheets/d/11923uPwbBZFjjGgGUA6NLw09EwE0CqkOc4q9oUmW1yo/edit?usp=sharing"",""เชียงใหม่!J526"")"),26)</f>
        <v>26</v>
      </c>
      <c r="K631" s="341">
        <f t="shared" ca="1" si="129"/>
        <v>63.414634146341463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0">
        <f ca="1">IFERROR(__xludf.DUMMYFUNCTION("IMPORTRANGE(""https://docs.google.com/spreadsheets/d/11923uPwbBZFjjGgGUA6NLw09EwE0CqkOc4q9oUmW1yo/edit?usp=sharing"",""เชียงใหม่!J527"")"),26826.25)</f>
        <v>26826.25</v>
      </c>
      <c r="K632" s="341">
        <f t="shared" ca="1" si="129"/>
        <v>26.597543046848756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IFERROR(__xludf.DUMMYFUNCTION("IMPORTRANGE(""https://docs.google.com/spreadsheets/d/11923uPwbBZFjjGgGUA6NLw09EwE0CqkOc4q9oUmW1yo/edit?usp=sharing"",""เชียงใหม่!I528"")"),23)</f>
        <v>23</v>
      </c>
      <c r="J633" s="340">
        <f ca="1">IFERROR(__xludf.DUMMYFUNCTION("IMPORTRANGE(""https://docs.google.com/spreadsheets/d/11923uPwbBZFjjGgGUA6NLw09EwE0CqkOc4q9oUmW1yo/edit?usp=sharing"",""เชียงใหม่!J528"")"),16)</f>
        <v>16</v>
      </c>
      <c r="K633" s="341">
        <f t="shared" ca="1" si="129"/>
        <v>69.565217391304344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IFERROR(__xludf.DUMMYFUNCTION("IMPORTRANGE(""https://docs.google.com/spreadsheets/d/11923uPwbBZFjjGgGUA6NLw09EwE0CqkOc4q9oUmW1yo/edit?usp=sharing"",""เชียงใหม่!I529"")"),1890000)</f>
        <v>1890000</v>
      </c>
      <c r="J634" s="340">
        <f ca="1">IFERROR(__xludf.DUMMYFUNCTION("IMPORTRANGE(""https://docs.google.com/spreadsheets/d/11923uPwbBZFjjGgGUA6NLw09EwE0CqkOc4q9oUmW1yo/edit?usp=sharing"",""เชียงใหม่!J529"")"),570000)</f>
        <v>570000</v>
      </c>
      <c r="K634" s="341">
        <f t="shared" ca="1" si="129"/>
        <v>30.158730158730158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IFERROR(__xludf.DUMMYFUNCTION("IMPORTRANGE(""https://docs.google.com/spreadsheets/d/11923uPwbBZFjjGgGUA6NLw09EwE0CqkOc4q9oUmW1yo/edit?usp=sharing"",""เชียงใหม่!J530"")"),20)</f>
        <v>20</v>
      </c>
      <c r="K635" s="486">
        <f t="shared" ca="1" si="129"/>
        <v>31.746031746031747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5525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5525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5525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IFERROR(__xludf.DUMMYFUNCTION("IMPORTRANGE(""https://docs.google.com/spreadsheets/d/11923uPwbBZFjjGgGUA6NLw09EwE0CqkOc4q9oUmW1yo/edit?usp=sharing"",""เชียงใหม่!J541"")"),1)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IFERROR(__xludf.DUMMYFUNCTION("IMPORTRANGE(""https://docs.google.com/spreadsheets/d/11923uPwbBZFjjGgGUA6NLw09EwE0CqkOc4q9oUmW1yo/edit?usp=sharing"",""เชียงใหม่!J542"")"),0)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IFERROR(__xludf.DUMMYFUNCTION("IMPORTRANGE(""https://docs.google.com/spreadsheets/d/11923uPwbBZFjjGgGUA6NLw09EwE0CqkOc4q9oUmW1yo/edit?usp=sharing"",""เชียงใหม่!I543"")"),0)</f>
        <v>0</v>
      </c>
      <c r="J648" s="535">
        <f ca="1">IFERROR(__xludf.DUMMYFUNCTION("IMPORTRANGE(""https://docs.google.com/spreadsheets/d/11923uPwbBZFjjGgGUA6NLw09EwE0CqkOc4q9oUmW1yo/edit?usp=sharing"",""เชียงใหม่!J543"")"),0)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IFERROR(__xludf.DUMMYFUNCTION("IMPORTRANGE(""https://docs.google.com/spreadsheets/d/11923uPwbBZFjjGgGUA6NLw09EwE0CqkOc4q9oUmW1yo/edit?usp=sharing"",""เชียงใหม่!L543"")"),0)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IFERROR(__xludf.DUMMYFUNCTION("IMPORTRANGE(""https://docs.google.com/spreadsheets/d/11923uPwbBZFjjGgGUA6NLw09EwE0CqkOc4q9oUmW1yo/edit?usp=sharing"",""เชียงใหม่!M543"")"),0)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IFERROR(__xludf.DUMMYFUNCTION("IMPORTRANGE(""https://docs.google.com/spreadsheets/d/11923uPwbBZFjjGgGUA6NLw09EwE0CqkOc4q9oUmW1yo/edit?usp=sharing"",""เชียงใหม่!I544"")"),22)</f>
        <v>22</v>
      </c>
      <c r="J649" s="535">
        <f ca="1">IFERROR(__xludf.DUMMYFUNCTION("IMPORTRANGE(""https://docs.google.com/spreadsheets/d/11923uPwbBZFjjGgGUA6NLw09EwE0CqkOc4q9oUmW1yo/edit?usp=sharing"",""เชียงใหม่!J544"")"),0)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IFERROR(__xludf.DUMMYFUNCTION("IMPORTRANGE(""https://docs.google.com/spreadsheets/d/11923uPwbBZFjjGgGUA6NLw09EwE0CqkOc4q9oUmW1yo/edit?usp=sharing"",""เชียงใหม่!L544"")"),2640)</f>
        <v>2640</v>
      </c>
      <c r="M649" s="520"/>
      <c r="N649" s="537">
        <f ca="1">IFERROR(__xludf.DUMMYFUNCTION("IMPORTRANGE(""https://docs.google.com/spreadsheets/d/11923uPwbBZFjjGgGUA6NLw09EwE0CqkOc4q9oUmW1yo/edit?usp=sharing"",""เชียงใหม่!M544"")"),0)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IFERROR(__xludf.DUMMYFUNCTION("IMPORTRANGE(""https://docs.google.com/spreadsheets/d/11923uPwbBZFjjGgGUA6NLw09EwE0CqkOc4q9oUmW1yo/edit?usp=sharing"",""เชียงใหม่!I545"")"),0)</f>
        <v>0</v>
      </c>
      <c r="J650" s="535">
        <f ca="1">IFERROR(__xludf.DUMMYFUNCTION("IMPORTRANGE(""https://docs.google.com/spreadsheets/d/11923uPwbBZFjjGgGUA6NLw09EwE0CqkOc4q9oUmW1yo/edit?usp=sharing"",""เชียงใหม่!J545"")"),0)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IFERROR(__xludf.DUMMYFUNCTION("IMPORTRANGE(""https://docs.google.com/spreadsheets/d/11923uPwbBZFjjGgGUA6NLw09EwE0CqkOc4q9oUmW1yo/edit?usp=sharing"",""เชียงใหม่!L545"")"),0)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IFERROR(__xludf.DUMMYFUNCTION("IMPORTRANGE(""https://docs.google.com/spreadsheets/d/11923uPwbBZFjjGgGUA6NLw09EwE0CqkOc4q9oUmW1yo/edit?usp=sharing"",""เชียงใหม่!M545"")"),0)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IFERROR(__xludf.DUMMYFUNCTION("IMPORTRANGE(""https://docs.google.com/spreadsheets/d/11923uPwbBZFjjGgGUA6NLw09EwE0CqkOc4q9oUmW1yo/edit?usp=sharing"",""เชียงใหม่!I546"")"),101)</f>
        <v>101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IFERROR(__xludf.DUMMYFUNCTION("IMPORTRANGE(""https://docs.google.com/spreadsheets/d/11923uPwbBZFjjGgGUA6NLw09EwE0CqkOc4q9oUmW1yo/edit?usp=sharing"",""เชียงใหม่!L546"")"),2525)</f>
        <v>2525</v>
      </c>
      <c r="M651" s="520"/>
      <c r="N651" s="537">
        <f ca="1">IFERROR(__xludf.DUMMYFUNCTION("IMPORTRANGE(""https://docs.google.com/spreadsheets/d/11923uPwbBZFjjGgGUA6NLw09EwE0CqkOc4q9oUmW1yo/edit?usp=sharing"",""เชียงใหม่!M546"")"),0)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IFERROR(__xludf.DUMMYFUNCTION("IMPORTRANGE(""https://docs.google.com/spreadsheets/d/11923uPwbBZFjjGgGUA6NLw09EwE0CqkOc4q9oUmW1yo/edit?usp=sharing"",""เชียงใหม่!J547"")"),0)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IFERROR(__xludf.DUMMYFUNCTION("IMPORTRANGE(""https://docs.google.com/spreadsheets/d/11923uPwbBZFjjGgGUA6NLw09EwE0CqkOc4q9oUmW1yo/edit?usp=sharing"",""เชียงใหม่!J548"")"),0)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IFERROR(__xludf.DUMMYFUNCTION("IMPORTRANGE(""https://docs.google.com/spreadsheets/d/11923uPwbBZFjjGgGUA6NLw09EwE0CqkOc4q9oUmW1yo/edit?usp=sharing"",""เชียงใหม่!J550"")"),0)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IFERROR(__xludf.DUMMYFUNCTION("IMPORTRANGE(""https://docs.google.com/spreadsheets/d/11923uPwbBZFjjGgGUA6NLw09EwE0CqkOc4q9oUmW1yo/edit?usp=sharing"",""เชียงใหม่!J551"")"),0)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IFERROR(__xludf.DUMMYFUNCTION("IMPORTRANGE(""https://docs.google.com/spreadsheets/d/11923uPwbBZFjjGgGUA6NLw09EwE0CqkOc4q9oUmW1yo/edit?usp=sharing"",""เชียงใหม่!J552"")"),0)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IFERROR(__xludf.DUMMYFUNCTION("IMPORTRANGE(""https://docs.google.com/spreadsheets/d/11923uPwbBZFjjGgGUA6NLw09EwE0CqkOc4q9oUmW1yo/edit?usp=sharing"",""เชียงใหม่!J553"")"),0)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IFERROR(__xludf.DUMMYFUNCTION("IMPORTRANGE(""https://docs.google.com/spreadsheets/d/11923uPwbBZFjjGgGUA6NLw09EwE0CqkOc4q9oUmW1yo/edit?usp=sharing"",""เชียงใหม่!J554"")"),0)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IFERROR(__xludf.DUMMYFUNCTION("IMPORTRANGE(""https://docs.google.com/spreadsheets/d/11923uPwbBZFjjGgGUA6NLw09EwE0CqkOc4q9oUmW1yo/edit?usp=sharing"",""เชียงใหม่!J555"")"),0)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IFERROR(__xludf.DUMMYFUNCTION("IMPORTRANGE(""https://docs.google.com/spreadsheets/d/11923uPwbBZFjjGgGUA6NLw09EwE0CqkOc4q9oUmW1yo/edit?usp=sharing"",""เชียงใหม่!J556"")"),0)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IFERROR(__xludf.DUMMYFUNCTION("IMPORTRANGE(""https://docs.google.com/spreadsheets/d/11923uPwbBZFjjGgGUA6NLw09EwE0CqkOc4q9oUmW1yo/edit?usp=sharing"",""เชียงใหม่!L556"")"),360)</f>
        <v>360</v>
      </c>
      <c r="M661" s="520"/>
      <c r="N661" s="537">
        <f ca="1">IFERROR(__xludf.DUMMYFUNCTION("IMPORTRANGE(""https://docs.google.com/spreadsheets/d/11923uPwbBZFjjGgGUA6NLw09EwE0CqkOc4q9oUmW1yo/edit?usp=sharing"",""เชียงใหม่!M556"")"),0)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IFERROR(__xludf.DUMMYFUNCTION("IMPORTRANGE(""https://docs.google.com/spreadsheets/d/11923uPwbBZFjjGgGUA6NLw09EwE0CqkOc4q9oUmW1yo/edit?usp=sharing"",""เชียงใหม่!J557"")"),0)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IFERROR(__xludf.DUMMYFUNCTION("IMPORTRANGE(""https://docs.google.com/spreadsheets/d/11923uPwbBZFjjGgGUA6NLw09EwE0CqkOc4q9oUmW1yo/edit?usp=sharing"",""เชียงใหม่!I558"")"),9)</f>
        <v>9</v>
      </c>
      <c r="J663" s="535">
        <f ca="1">IFERROR(__xludf.DUMMYFUNCTION("IMPORTRANGE(""https://docs.google.com/spreadsheets/d/11923uPwbBZFjjGgGUA6NLw09EwE0CqkOc4q9oUmW1yo/edit?usp=sharing"",""เชียงใหม่!J558"")"),0)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IFERROR(__xludf.DUMMYFUNCTION("IMPORTRANGE(""https://docs.google.com/spreadsheets/d/11923uPwbBZFjjGgGUA6NLw09EwE0CqkOc4q9oUmW1yo/edit?usp=sharing"",""เชียงใหม่!I560"")"),0)</f>
        <v>0</v>
      </c>
      <c r="J665" s="535">
        <f ca="1">IFERROR(__xludf.DUMMYFUNCTION("IMPORTRANGE(""https://docs.google.com/spreadsheets/d/11923uPwbBZFjjGgGUA6NLw09EwE0CqkOc4q9oUmW1yo/edit?usp=sharing"",""เชียงใหม่!J560"")"),0)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IFERROR(__xludf.DUMMYFUNCTION("IMPORTRANGE(""https://docs.google.com/spreadsheets/d/11923uPwbBZFjjGgGUA6NLw09EwE0CqkOc4q9oUmW1yo/edit?usp=sharing"",""เชียงใหม่!L560"")"),0)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IFERROR(__xludf.DUMMYFUNCTION("IMPORTRANGE(""https://docs.google.com/spreadsheets/d/11923uPwbBZFjjGgGUA6NLw09EwE0CqkOc4q9oUmW1yo/edit?usp=sharing"",""เชียงใหม่!M560"")"),0)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IFERROR(__xludf.DUMMYFUNCTION("IMPORTRANGE(""https://docs.google.com/spreadsheets/d/11923uPwbBZFjjGgGUA6NLw09EwE0CqkOc4q9oUmW1yo/edit?usp=sharing"",""เชียงใหม่!J561"")"),0)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IFERROR(__xludf.DUMMYFUNCTION("IMPORTRANGE(""https://docs.google.com/spreadsheets/d/11923uPwbBZFjjGgGUA6NLw09EwE0CqkOc4q9oUmW1yo/edit?usp=sharing"",""เชียงใหม่!J562"")"),0)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IFERROR(__xludf.DUMMYFUNCTION("IMPORTRANGE(""https://docs.google.com/spreadsheets/d/11923uPwbBZFjjGgGUA6NLw09EwE0CqkOc4q9oUmW1yo/edit?usp=sharing"",""เชียงใหม่!I563"")"),0)</f>
        <v>0</v>
      </c>
      <c r="J668" s="535">
        <f ca="1">IFERROR(__xludf.DUMMYFUNCTION("IMPORTRANGE(""https://docs.google.com/spreadsheets/d/11923uPwbBZFjjGgGUA6NLw09EwE0CqkOc4q9oUmW1yo/edit?usp=sharing"",""เชียงใหม่!J563"")"),0)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IFERROR(__xludf.DUMMYFUNCTION("IMPORTRANGE(""https://docs.google.com/spreadsheets/d/11923uPwbBZFjjGgGUA6NLw09EwE0CqkOc4q9oUmW1yo/edit?usp=sharing"",""เชียงใหม่!L563"")"),0)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IFERROR(__xludf.DUMMYFUNCTION("IMPORTRANGE(""https://docs.google.com/spreadsheets/d/11923uPwbBZFjjGgGUA6NLw09EwE0CqkOc4q9oUmW1yo/edit?usp=sharing"",""เชียงใหม่!M563"")"),0)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IFERROR(__xludf.DUMMYFUNCTION("IMPORTRANGE(""https://docs.google.com/spreadsheets/d/11923uPwbBZFjjGgGUA6NLw09EwE0CqkOc4q9oUmW1yo/edit?usp=sharing"",""เชียงใหม่!J564"")"),0)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IFERROR(__xludf.DUMMYFUNCTION("IMPORTRANGE(""https://docs.google.com/spreadsheets/d/11923uPwbBZFjjGgGUA6NLw09EwE0CqkOc4q9oUmW1yo/edit?usp=sharing"",""เชียงใหม่!J565"")"),0)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IFERROR(__xludf.DUMMYFUNCTION("IMPORTRANGE(""https://docs.google.com/spreadsheets/d/11923uPwbBZFjjGgGUA6NLw09EwE0CqkOc4q9oUmW1yo/edit?usp=sharing"",""เชียงใหม่!I566"")"),0)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IFERROR(__xludf.DUMMYFUNCTION("IMPORTRANGE(""https://docs.google.com/spreadsheets/d/11923uPwbBZFjjGgGUA6NLw09EwE0CqkOc4q9oUmW1yo/edit?usp=sharing"",""เชียงใหม่!L566"")"),0)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IFERROR(__xludf.DUMMYFUNCTION("IMPORTRANGE(""https://docs.google.com/spreadsheets/d/11923uPwbBZFjjGgGUA6NLw09EwE0CqkOc4q9oUmW1yo/edit?usp=sharing"",""เชียงใหม่!M566"")"),0)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IFERROR(__xludf.DUMMYFUNCTION("IMPORTRANGE(""https://docs.google.com/spreadsheets/d/11923uPwbBZFjjGgGUA6NLw09EwE0CqkOc4q9oUmW1yo/edit?usp=sharing"",""เชียงใหม่!J567"")"),0)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IFERROR(__xludf.DUMMYFUNCTION("IMPORTRANGE(""https://docs.google.com/spreadsheets/d/11923uPwbBZFjjGgGUA6NLw09EwE0CqkOc4q9oUmW1yo/edit?usp=sharing"",""เชียงใหม่!J568"")"),0)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IFERROR(__xludf.DUMMYFUNCTION("IMPORTRANGE(""https://docs.google.com/spreadsheets/d/11923uPwbBZFjjGgGUA6NLw09EwE0CqkOc4q9oUmW1yo/edit?usp=sharing"",""เชียงใหม่!J569"")"),0)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IFERROR(__xludf.DUMMYFUNCTION("IMPORTRANGE(""https://docs.google.com/spreadsheets/d/11923uPwbBZFjjGgGUA6NLw09EwE0CqkOc4q9oUmW1yo/edit?usp=sharing"",""เชียงใหม่!J570"")"),0)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IFERROR(__xludf.DUMMYFUNCTION("IMPORTRANGE(""https://docs.google.com/spreadsheets/d/11923uPwbBZFjjGgGUA6NLw09EwE0CqkOc4q9oUmW1yo/edit?usp=sharing"",""เชียงใหม่!J571"")"),0)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IFERROR(__xludf.DUMMYFUNCTION("IMPORTRANGE(""https://docs.google.com/spreadsheets/d/11923uPwbBZFjjGgGUA6NLw09EwE0CqkOc4q9oUmW1yo/edit?usp=sharing"",""เชียงใหม่!J572"")"),0)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G592" sqref="G59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90.28515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266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2388260</v>
      </c>
      <c r="N8" s="23">
        <f t="shared" ca="1" si="0"/>
        <v>2810520.27</v>
      </c>
      <c r="O8" s="22">
        <f t="shared" ref="O8:O16" ca="1" si="1">IF(L8&gt;0,N8*100/L8,0)</f>
        <v>59.792604236872741</v>
      </c>
      <c r="P8" s="22">
        <f t="shared" ref="P8:P16" ca="1" si="2">IF(M8&gt;0,N8*100/M8,0)</f>
        <v>117.68066584040264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2388260</v>
      </c>
      <c r="N10" s="30">
        <f t="shared" ca="1" si="4"/>
        <v>2810520.27</v>
      </c>
      <c r="O10" s="29">
        <f t="shared" ca="1" si="1"/>
        <v>59.792604236872741</v>
      </c>
      <c r="P10" s="29">
        <f t="shared" ca="1" si="2"/>
        <v>117.68066584040264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2157640</v>
      </c>
      <c r="N12" s="39">
        <f t="shared" ca="1" si="6"/>
        <v>2579900.27</v>
      </c>
      <c r="O12" s="39">
        <f t="shared" ca="1" si="1"/>
        <v>57.718110629760247</v>
      </c>
      <c r="P12" s="39">
        <f t="shared" ca="1" si="2"/>
        <v>119.57046912367215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1021331.25</v>
      </c>
      <c r="O14" s="39">
        <f t="shared" ca="1" si="1"/>
        <v>39.057719753660521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2388260</v>
      </c>
      <c r="N18" s="23">
        <f t="shared" ca="1" si="11"/>
        <v>1789189.02</v>
      </c>
      <c r="O18" s="22">
        <f t="shared" ref="O18:O20" ca="1" si="12">IF(L18&gt;0,N18*100/L18,0)</f>
        <v>61.542952373745365</v>
      </c>
      <c r="P18" s="22">
        <f t="shared" ref="P18:P26" ca="1" si="13">IF(M18&gt;0,N18*100/M18,0)</f>
        <v>74.916006632443697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2388260</v>
      </c>
      <c r="N20" s="30">
        <f t="shared" ca="1" si="15"/>
        <v>1789189.02</v>
      </c>
      <c r="O20" s="29">
        <f t="shared" ca="1" si="12"/>
        <v>61.542952373745365</v>
      </c>
      <c r="P20" s="29">
        <f t="shared" ca="1" si="13"/>
        <v>74.916006632443697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2157640</v>
      </c>
      <c r="N22" s="39">
        <f t="shared" ca="1" si="18"/>
        <v>1558569.02</v>
      </c>
      <c r="O22" s="39">
        <f t="shared" ca="1" si="17"/>
        <v>58.229433609803479</v>
      </c>
      <c r="P22" s="39">
        <f t="shared" ca="1" si="13"/>
        <v>72.234896460948079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1021331.25</v>
      </c>
      <c r="O28" s="22">
        <f t="shared" ref="O28:O30" ca="1" si="24">IF(L28&gt;0,N28*100/L28,0)</f>
        <v>56.954901997961215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1021331.25</v>
      </c>
      <c r="O30" s="29">
        <f t="shared" ca="1" si="24"/>
        <v>56.954901997961215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1021331.25</v>
      </c>
      <c r="O32" s="39">
        <f t="shared" ca="1" si="29"/>
        <v>56.954901997961215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1021331.25</v>
      </c>
      <c r="O34" s="39">
        <f t="shared" ca="1" si="29"/>
        <v>56.954901997961215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2388260</v>
      </c>
      <c r="N37" s="55">
        <f t="shared" ca="1" si="33"/>
        <v>1789189.02</v>
      </c>
      <c r="O37" s="56">
        <f t="shared" ca="1" si="29"/>
        <v>61.542952373745365</v>
      </c>
      <c r="P37" s="56">
        <f t="shared" ca="1" si="25"/>
        <v>74.916006632443697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335282.15999999997</v>
      </c>
      <c r="O41" s="78">
        <f t="shared" ref="O41:O43" ca="1" si="35">IF(L41&gt;0,N41*100/L41,0)</f>
        <v>48.304590116697874</v>
      </c>
      <c r="P41" s="78">
        <f t="shared" ref="P41:P43" ca="1" si="36">IF(M41&gt;0,N41*100/M41,0)</f>
        <v>64.403027276219746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335282.15999999997</v>
      </c>
      <c r="O43" s="78">
        <f t="shared" ca="1" si="35"/>
        <v>48.304590116697874</v>
      </c>
      <c r="P43" s="78">
        <f t="shared" ca="1" si="36"/>
        <v>64.403027276219746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IFERROR(__xludf.DUMMYFUNCTION("IMPORTRANGE(""https://docs.google.com/spreadsheets/d/1Yj_ptqi66GCucihVvJfMjLAmec39IyEx_6qawtMGysU/edit?usp=sharing"",""สบก!R23"")"),335282.16)</f>
        <v>335282.15999999997</v>
      </c>
      <c r="O45" s="39">
        <f ca="1">IF(L45&gt;0,N45*100/L45,0)</f>
        <v>48.304590116697874</v>
      </c>
      <c r="P45" s="39">
        <f ca="1">IF(M45&gt;0,N45*100/M45,0)</f>
        <v>64.403027276219746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248713</v>
      </c>
      <c r="O53" s="120">
        <f t="shared" ref="O53:O55" ca="1" si="40">IF(L53&gt;0,N53*100/L53,0)</f>
        <v>62.178249999999998</v>
      </c>
      <c r="P53" s="120">
        <f t="shared" ref="P53:P55" ca="1" si="41">IF(M53&gt;0,N53*100/M53,0)</f>
        <v>75.628839019643621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248713</v>
      </c>
      <c r="O55" s="120">
        <f t="shared" ca="1" si="40"/>
        <v>62.178249999999998</v>
      </c>
      <c r="P55" s="120">
        <f t="shared" ca="1" si="41"/>
        <v>75.628839019643621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IFERROR(__xludf.DUMMYFUNCTION("IMPORTRANGE(""https://docs.google.com/spreadsheets/d/1Yj_ptqi66GCucihVvJfMjLAmec39IyEx_6qawtMGysU/edit?usp=sharing"",""สบก!AA23"")"),248713)</f>
        <v>248713</v>
      </c>
      <c r="O57" s="39">
        <f ca="1">IF(L57&gt;0,N57*100/L57,0)</f>
        <v>62.178249999999998</v>
      </c>
      <c r="P57" s="39">
        <f ca="1">IF(M57&gt;0,N57*100/M57,0)</f>
        <v>75.628839019643621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154595</v>
      </c>
      <c r="O94" s="151">
        <f t="shared" ref="O94:O96" ca="1" si="53">IF(L94&gt;0,N94*100/L94,0)</f>
        <v>72.072261072261071</v>
      </c>
      <c r="P94" s="151">
        <f t="shared" ref="P94:P96" ca="1" si="54">IF(M94&gt;0,N94*100/M94,0)</f>
        <v>79.501684194286597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154595</v>
      </c>
      <c r="O96" s="156">
        <f t="shared" ca="1" si="53"/>
        <v>72.072261072261071</v>
      </c>
      <c r="P96" s="156">
        <f t="shared" ca="1" si="54"/>
        <v>79.501684194286597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IFERROR(__xludf.DUMMYFUNCTION("IMPORTRANGE(""https://docs.google.com/spreadsheets/d/1Yj_ptqi66GCucihVvJfMjLAmec39IyEx_6qawtMGysU/edit?usp=sharing"",""สบก!AR23"")"),102055)</f>
        <v>102055</v>
      </c>
      <c r="N98" s="168">
        <f ca="1">IFERROR(__xludf.DUMMYFUNCTION("IMPORTRANGE(""https://docs.google.com/spreadsheets/d/1Yj_ptqi66GCucihVvJfMjLAmec39IyEx_6qawtMGysU/edit?usp=sharing"",""สบก!AS23"")"),62195)</f>
        <v>62195</v>
      </c>
      <c r="O98" s="168">
        <f ca="1">IF(L98&gt;0,N98*100/L98,0)</f>
        <v>50.937755937755938</v>
      </c>
      <c r="P98" s="168">
        <f ca="1">IF(M98&gt;0,N98*100/M98,0)</f>
        <v>60.942628974572536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IFERROR(__xludf.DUMMYFUNCTION("IMPORTRANGE(""https://docs.google.com/spreadsheets/d/11923uPwbBZFjjGgGUA6NLw09EwE0CqkOc4q9oUmW1yo/edit?usp=sharing"",""ตาก!J50"")"),0)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44450</v>
      </c>
      <c r="O118" s="151">
        <f t="shared" ref="O118:O120" ca="1" si="59">IF(L118&gt;0,N118*100/L118,0)</f>
        <v>53.918000970402716</v>
      </c>
      <c r="P118" s="151">
        <f t="shared" ref="P118:P120" ca="1" si="60">IF(M118&gt;0,N118*100/M118,0)</f>
        <v>53.918000970402716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44450</v>
      </c>
      <c r="O120" s="156">
        <f t="shared" ca="1" si="59"/>
        <v>53.918000970402716</v>
      </c>
      <c r="P120" s="156">
        <f t="shared" ca="1" si="60"/>
        <v>53.918000970402716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IFERROR(__xludf.DUMMYFUNCTION("IMPORTRANGE(""https://docs.google.com/spreadsheets/d/1Yj_ptqi66GCucihVvJfMjLAmec39IyEx_6qawtMGysU/edit?usp=sharing"",""สบก!BB23"")"),44450)</f>
        <v>44450</v>
      </c>
      <c r="O122" s="168">
        <f ca="1">IF(L122&gt;0,N122*100/L122,0)</f>
        <v>53.918000970402716</v>
      </c>
      <c r="P122" s="168">
        <f ca="1">IF(M122&gt;0,N122*100/M122,0)</f>
        <v>53.918000970402716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267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IFERROR(__xludf.DUMMYFUNCTION("IMPORTRANGE(""https://docs.google.com/spreadsheets/d/11923uPwbBZFjjGgGUA6NLw09EwE0CqkOc4q9oUmW1yo/edit?usp=sharing"",""ตาก!J65"")"),0)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IFERROR(__xludf.DUMMYFUNCTION("IMPORTRANGE(""https://docs.google.com/spreadsheets/d/11923uPwbBZFjjGgGUA6NLw09EwE0CqkOc4q9oUmW1yo/edit?usp=sharing"",""ตาก!I68"")"),0)</f>
        <v>0</v>
      </c>
      <c r="J138" s="266">
        <f ca="1">IFERROR(__xludf.DUMMYFUNCTION("IMPORTRANGE(""https://docs.google.com/spreadsheets/d/11923uPwbBZFjjGgGUA6NLw09EwE0CqkOc4q9oUmW1yo/edit?usp=sharing"",""ตาก!J68"")"),0)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98725</v>
      </c>
      <c r="N140" s="152">
        <f t="shared" ca="1" si="64"/>
        <v>50230</v>
      </c>
      <c r="O140" s="151">
        <f t="shared" ref="O140:O142" ca="1" si="65">IF(L140&gt;0,N140*100/L140,0)</f>
        <v>72.79710144927536</v>
      </c>
      <c r="P140" s="151">
        <f t="shared" ref="P140:P142" ca="1" si="66">IF(M140&gt;0,N140*100/M140,0)</f>
        <v>50.878703469232718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98725</v>
      </c>
      <c r="N142" s="88">
        <f t="shared" ca="1" si="68"/>
        <v>50230</v>
      </c>
      <c r="O142" s="156">
        <f t="shared" ca="1" si="65"/>
        <v>72.79710144927536</v>
      </c>
      <c r="P142" s="156">
        <f t="shared" ca="1" si="66"/>
        <v>50.878703469232718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IFERROR(__xludf.DUMMYFUNCTION("IMPORTRANGE(""https://docs.google.com/spreadsheets/d/1Yj_ptqi66GCucihVvJfMjLAmec39IyEx_6qawtMGysU/edit?usp=sharing"",""สบก!BJ23"")"),98725)</f>
        <v>98725</v>
      </c>
      <c r="N144" s="168">
        <f ca="1">IFERROR(__xludf.DUMMYFUNCTION("IMPORTRANGE(""https://docs.google.com/spreadsheets/d/1Yj_ptqi66GCucihVvJfMjLAmec39IyEx_6qawtMGysU/edit?usp=sharing"",""สบก!BK23"")"),50230)</f>
        <v>50230</v>
      </c>
      <c r="O144" s="168">
        <f ca="1">IF(L144&gt;0,N144*100/L144,0)</f>
        <v>72.79710144927536</v>
      </c>
      <c r="P144" s="168">
        <f ca="1">IF(M144&gt;0,N144*100/M144,0)</f>
        <v>50.878703469232718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IFERROR(__xludf.DUMMYFUNCTION("IMPORTRANGE(""https://docs.google.com/spreadsheets/d/11923uPwbBZFjjGgGUA6NLw09EwE0CqkOc4q9oUmW1yo/edit?usp=sharing"",""ตาก!I74"")"),4)</f>
        <v>4</v>
      </c>
      <c r="J149" s="274">
        <f ca="1">IFERROR(__xludf.DUMMYFUNCTION("IMPORTRANGE(""https://docs.google.com/spreadsheets/d/11923uPwbBZFjjGgGUA6NLw09EwE0CqkOc4q9oUmW1yo/edit?usp=sharing"",""ตาก!J74"")"),1)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IFERROR(__xludf.DUMMYFUNCTION("IMPORTRANGE(""https://docs.google.com/spreadsheets/d/11923uPwbBZFjjGgGUA6NLw09EwE0CqkOc4q9oUmW1yo/edit?usp=sharing"",""ตาก!J84"")"),24)</f>
        <v>24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IFERROR(__xludf.DUMMYFUNCTION("IMPORTRANGE(""https://docs.google.com/spreadsheets/d/11923uPwbBZFjjGgGUA6NLw09EwE0CqkOc4q9oUmW1yo/edit?usp=sharing"",""ตาก!J85"")"),24)</f>
        <v>24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IFERROR(__xludf.DUMMYFUNCTION("IMPORTRANGE(""https://docs.google.com/spreadsheets/d/11923uPwbBZFjjGgGUA6NLw09EwE0CqkOc4q9oUmW1yo/edit?usp=sharing"",""ตาก!I89"")"),3)</f>
        <v>3</v>
      </c>
      <c r="J164" s="283">
        <f ca="1">IFERROR(__xludf.DUMMYFUNCTION("IMPORTRANGE(""https://docs.google.com/spreadsheets/d/11923uPwbBZFjjGgGUA6NLw09EwE0CqkOc4q9oUmW1yo/edit?usp=sharing"",""ตาก!J89"")"),3)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IFERROR(__xludf.DUMMYFUNCTION("IMPORTRANGE(""https://docs.google.com/spreadsheets/d/11923uPwbBZFjjGgGUA6NLw09EwE0CqkOc4q9oUmW1yo/edit?usp=sharing"",""ตาก!I101"")"),0)</f>
        <v>0</v>
      </c>
      <c r="J176" s="283">
        <f ca="1">IFERROR(__xludf.DUMMYFUNCTION("IMPORTRANGE(""https://docs.google.com/spreadsheets/d/11923uPwbBZFjjGgGUA6NLw09EwE0CqkOc4q9oUmW1yo/edit?usp=sharing"",""ตาก!J101"")"),0)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IFERROR(__xludf.DUMMYFUNCTION("IMPORTRANGE(""https://docs.google.com/spreadsheets/d/11923uPwbBZFjjGgGUA6NLw09EwE0CqkOc4q9oUmW1yo/edit?usp=sharing"",""ตาก!J113"")"),0)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IFERROR(__xludf.DUMMYFUNCTION("IMPORTRANGE(""https://docs.google.com/spreadsheets/d/11923uPwbBZFjjGgGUA6NLw09EwE0CqkOc4q9oUmW1yo/edit?usp=sharing"",""ตาก!I114"")"),50000)</f>
        <v>50000</v>
      </c>
      <c r="J189" s="283">
        <f ca="1">IFERROR(__xludf.DUMMYFUNCTION("IMPORTRANGE(""https://docs.google.com/spreadsheets/d/11923uPwbBZFjjGgGUA6NLw09EwE0CqkOc4q9oUmW1yo/edit?usp=sharing"",""ตาก!J114"")"),0)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IFERROR(__xludf.DUMMYFUNCTION("IMPORTRANGE(""https://docs.google.com/spreadsheets/d/11923uPwbBZFjjGgGUA6NLw09EwE0CqkOc4q9oUmW1yo/edit?usp=sharing"",""ตาก!J128"")"),0)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IFERROR(__xludf.DUMMYFUNCTION("IMPORTRANGE(""https://docs.google.com/spreadsheets/d/11923uPwbBZFjjGgGUA6NLw09EwE0CqkOc4q9oUmW1yo/edit?usp=sharing"",""ตาก!I129"")"),0)</f>
        <v>0</v>
      </c>
      <c r="J204" s="283">
        <f ca="1">IFERROR(__xludf.DUMMYFUNCTION("IMPORTRANGE(""https://docs.google.com/spreadsheets/d/11923uPwbBZFjjGgGUA6NLw09EwE0CqkOc4q9oUmW1yo/edit?usp=sharing"",""ตาก!J129"")"),0)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IFERROR(__xludf.DUMMYFUNCTION("IMPORTRANGE(""https://docs.google.com/spreadsheets/d/11923uPwbBZFjjGgGUA6NLw09EwE0CqkOc4q9oUmW1yo/edit?usp=sharing"",""ตาก!J143"")"),0)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IFERROR(__xludf.DUMMYFUNCTION("IMPORTRANGE(""https://docs.google.com/spreadsheets/d/11923uPwbBZFjjGgGUA6NLw09EwE0CqkOc4q9oUmW1yo/edit?usp=sharing"",""ตาก!I144"")"),14)</f>
        <v>14</v>
      </c>
      <c r="J219" s="266">
        <f ca="1">IFERROR(__xludf.DUMMYFUNCTION("IMPORTRANGE(""https://docs.google.com/spreadsheets/d/11923uPwbBZFjjGgGUA6NLw09EwE0CqkOc4q9oUmW1yo/edit?usp=sharing"",""ตาก!J144"")"),14)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IFERROR(__xludf.DUMMYFUNCTION("IMPORTRANGE(""https://docs.google.com/spreadsheets/d/11923uPwbBZFjjGgGUA6NLw09EwE0CqkOc4q9oUmW1yo/edit?usp=sharing"",""ตาก!I149"")"),14)</f>
        <v>14</v>
      </c>
      <c r="J229" s="266">
        <f ca="1">IFERROR(__xludf.DUMMYFUNCTION("IMPORTRANGE(""https://docs.google.com/spreadsheets/d/11923uPwbBZFjjGgGUA6NLw09EwE0CqkOc4q9oUmW1yo/edit?usp=sharing"",""ตาก!J149"")"),14)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IFERROR(__xludf.DUMMYFUNCTION("IMPORTRANGE(""https://docs.google.com/spreadsheets/d/11923uPwbBZFjjGgGUA6NLw09EwE0CqkOc4q9oUmW1yo/edit?usp=sharing"",""ตาก!J157"")"),0)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IFERROR(__xludf.DUMMYFUNCTION("IMPORTRANGE(""https://docs.google.com/spreadsheets/d/11923uPwbBZFjjGgGUA6NLw09EwE0CqkOc4q9oUmW1yo/edit?usp=sharing"",""ตาก!I158"")"),0)</f>
        <v>0</v>
      </c>
      <c r="J238" s="266">
        <f ca="1">IFERROR(__xludf.DUMMYFUNCTION("IMPORTRANGE(""https://docs.google.com/spreadsheets/d/11923uPwbBZFjjGgGUA6NLw09EwE0CqkOc4q9oUmW1yo/edit?usp=sharing"",""ตาก!J158"")"),0)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IFERROR(__xludf.DUMMYFUNCTION("IMPORTRANGE(""https://docs.google.com/spreadsheets/d/11923uPwbBZFjjGgGUA6NLw09EwE0CqkOc4q9oUmW1yo/edit?usp=sharing"",""ตาก!J166"")"),0)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IFERROR(__xludf.DUMMYFUNCTION("IMPORTRANGE(""https://docs.google.com/spreadsheets/d/11923uPwbBZFjjGgGUA6NLw09EwE0CqkOc4q9oUmW1yo/edit?usp=sharing"",""ตาก!I169"")"),0)</f>
        <v>0</v>
      </c>
      <c r="J249" s="315">
        <f ca="1">IFERROR(__xludf.DUMMYFUNCTION("IMPORTRANGE(""https://docs.google.com/spreadsheets/d/11923uPwbBZFjjGgGUA6NLw09EwE0CqkOc4q9oUmW1yo/edit?usp=sharing"",""ตาก!J169"")"),0)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IFERROR(__xludf.DUMMYFUNCTION("IMPORTRANGE(""https://docs.google.com/spreadsheets/d/11923uPwbBZFjjGgGUA6NLw09EwE0CqkOc4q9oUmW1yo/edit?usp=sharing"",""ตาก!J184"")"),0)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IFERROR(__xludf.DUMMYFUNCTION("IMPORTRANGE(""https://docs.google.com/spreadsheets/d/11923uPwbBZFjjGgGUA6NLw09EwE0CqkOc4q9oUmW1yo/edit?usp=sharing"",""ตาก!I185"")"),20)</f>
        <v>20</v>
      </c>
      <c r="J270" s="315">
        <f ca="1">IFERROR(__xludf.DUMMYFUNCTION("IMPORTRANGE(""https://docs.google.com/spreadsheets/d/11923uPwbBZFjjGgGUA6NLw09EwE0CqkOc4q9oUmW1yo/edit?usp=sharing"",""ตาก!J185"")"),20)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187506</v>
      </c>
      <c r="O271" s="151">
        <f t="shared" ref="O271:O273" ca="1" si="84">IF(L271&gt;0,N271*100/L271,0)</f>
        <v>55.540876777251185</v>
      </c>
      <c r="P271" s="151">
        <f t="shared" ref="P271:P273" ca="1" si="85">IF(M271&gt;0,N271*100/M271,0)</f>
        <v>79.451694915254237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187506</v>
      </c>
      <c r="O273" s="156">
        <f t="shared" ca="1" si="84"/>
        <v>55.540876777251185</v>
      </c>
      <c r="P273" s="156">
        <f t="shared" ca="1" si="85"/>
        <v>79.451694915254237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IFERROR(__xludf.DUMMYFUNCTION("IMPORTRANGE(""https://docs.google.com/spreadsheets/d/1Yj_ptqi66GCucihVvJfMjLAmec39IyEx_6qawtMGysU/edit?usp=sharing"",""สบก!CL23"")"),187506)</f>
        <v>187506</v>
      </c>
      <c r="O275" s="168">
        <f ca="1">IF(L275&gt;0,N275*100/L275,0)</f>
        <v>55.540876777251185</v>
      </c>
      <c r="P275" s="168">
        <f ca="1">IF(M275&gt;0,N275*100/M275,0)</f>
        <v>79.451694915254237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IFERROR(__xludf.DUMMYFUNCTION("IMPORTRANGE(""https://docs.google.com/spreadsheets/d/11923uPwbBZFjjGgGUA6NLw09EwE0CqkOc4q9oUmW1yo/edit?usp=sharing"",""ตาก!I199"")"),0)</f>
        <v>0</v>
      </c>
      <c r="J289" s="315">
        <f ca="1">IFERROR(__xludf.DUMMYFUNCTION("IMPORTRANGE(""https://docs.google.com/spreadsheets/d/11923uPwbBZFjjGgGUA6NLw09EwE0CqkOc4q9oUmW1yo/edit?usp=sharing"",""ตาก!J199"")"),0)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IFERROR(__xludf.DUMMYFUNCTION("IMPORTRANGE(""https://docs.google.com/spreadsheets/d/11923uPwbBZFjjGgGUA6NLw09EwE0CqkOc4q9oUmW1yo/edit?usp=sharing"",""ตาก!J213"")"),0)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IFERROR(__xludf.DUMMYFUNCTION("IMPORTRANGE(""https://docs.google.com/spreadsheets/d/11923uPwbBZFjjGgGUA6NLw09EwE0CqkOc4q9oUmW1yo/edit?usp=sharing"",""ตาก!I214"")"),0)</f>
        <v>0</v>
      </c>
      <c r="J309" s="332">
        <f ca="1">IFERROR(__xludf.DUMMYFUNCTION("IMPORTRANGE(""https://docs.google.com/spreadsheets/d/11923uPwbBZFjjGgGUA6NLw09EwE0CqkOc4q9oUmW1yo/edit?usp=sharing"",""ตาก!J214"")"),0)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IFERROR(__xludf.DUMMYFUNCTION("IMPORTRANGE(""https://docs.google.com/spreadsheets/d/11923uPwbBZFjjGgGUA6NLw09EwE0CqkOc4q9oUmW1yo/edit?usp=sharing"",""ตาก!J226"")"),0)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IFERROR(__xludf.DUMMYFUNCTION("IMPORTRANGE(""https://docs.google.com/spreadsheets/d/11923uPwbBZFjjGgGUA6NLw09EwE0CqkOc4q9oUmW1yo/edit?usp=sharing"",""ตาก!I228"")"),330)</f>
        <v>330</v>
      </c>
      <c r="J328" s="338">
        <f ca="1">IFERROR(__xludf.DUMMYFUNCTION("IMPORTRANGE(""https://docs.google.com/spreadsheets/d/11923uPwbBZFjjGgGUA6NLw09EwE0CqkOc4q9oUmW1yo/edit?usp=sharing"",""ตาก!J228"")"),219)</f>
        <v>219</v>
      </c>
      <c r="K328" s="316">
        <f ca="1">IF(I328&gt;0,J328*100/I328,0)</f>
        <v>66.36363636363636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906970</v>
      </c>
      <c r="N329" s="152">
        <f t="shared" ca="1" si="98"/>
        <v>748202.86</v>
      </c>
      <c r="O329" s="151">
        <f t="shared" ref="O329:O331" ca="1" si="99">IF(L329&gt;0,N329*100/L329,0)</f>
        <v>68.682161249162363</v>
      </c>
      <c r="P329" s="151">
        <f t="shared" ref="P329:P331" ca="1" si="100">IF(M329&gt;0,N329*100/M329,0)</f>
        <v>82.494774909864717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906970</v>
      </c>
      <c r="N331" s="88">
        <f t="shared" ca="1" si="102"/>
        <v>748202.86</v>
      </c>
      <c r="O331" s="156">
        <f t="shared" ca="1" si="99"/>
        <v>68.682161249162363</v>
      </c>
      <c r="P331" s="156">
        <f t="shared" ca="1" si="100"/>
        <v>82.494774909864717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IFERROR(__xludf.DUMMYFUNCTION("IMPORTRANGE(""https://docs.google.com/spreadsheets/d/1Yj_ptqi66GCucihVvJfMjLAmec39IyEx_6qawtMGysU/edit?usp=sharing"",""สบก!DL23"")"),768750)</f>
        <v>768750</v>
      </c>
      <c r="N333" s="168">
        <f ca="1">IFERROR(__xludf.DUMMYFUNCTION("IMPORTRANGE(""https://docs.google.com/spreadsheets/d/1Yj_ptqi66GCucihVvJfMjLAmec39IyEx_6qawtMGysU/edit?usp=sharing"",""สบก!DM23"")"),609982.86)</f>
        <v>609982.86</v>
      </c>
      <c r="O333" s="168">
        <f ca="1">IF(L333&gt;0,N333*100/L333,0)</f>
        <v>64.131089733480522</v>
      </c>
      <c r="P333" s="168">
        <f ca="1">IF(M333&gt;0,N333*100/M333,0)</f>
        <v>79.347363902439028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IFERROR(__xludf.DUMMYFUNCTION("IMPORTRANGE(""https://docs.google.com/spreadsheets/d/11923uPwbBZFjjGgGUA6NLw09EwE0CqkOc4q9oUmW1yo/edit?usp=sharing"",""ตาก!J234"")"),130)</f>
        <v>130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IFERROR(__xludf.DUMMYFUNCTION("IMPORTRANGE(""https://docs.google.com/spreadsheets/d/11923uPwbBZFjjGgGUA6NLw09EwE0CqkOc4q9oUmW1yo/edit?usp=sharing"",""ตาก!J235"")"),932.48)</f>
        <v>932.48</v>
      </c>
      <c r="K340" s="341">
        <f t="shared" ca="1" si="103"/>
        <v>31.082666666666668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IFERROR(__xludf.DUMMYFUNCTION("IMPORTRANGE(""https://docs.google.com/spreadsheets/d/11923uPwbBZFjjGgGUA6NLw09EwE0CqkOc4q9oUmW1yo/edit?usp=sharing"",""ตาก!J236"")"),222)</f>
        <v>222</v>
      </c>
      <c r="K341" s="341">
        <f t="shared" ca="1" si="103"/>
        <v>67.272727272727266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IFERROR(__xludf.DUMMYFUNCTION("IMPORTRANGE(""https://docs.google.com/spreadsheets/d/11923uPwbBZFjjGgGUA6NLw09EwE0CqkOc4q9oUmW1yo/edit?usp=sharing"",""ตาก!J237"")"),2880.83)</f>
        <v>2880.83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IFERROR(__xludf.DUMMYFUNCTION("IMPORTRANGE(""https://docs.google.com/spreadsheets/d/11923uPwbBZFjjGgGUA6NLw09EwE0CqkOc4q9oUmW1yo/edit?usp=sharing"",""ตาก!J240"")"),219)</f>
        <v>219</v>
      </c>
      <c r="K345" s="341">
        <f t="shared" ca="1" si="103"/>
        <v>66.36363636363636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IFERROR(__xludf.DUMMYFUNCTION("IMPORTRANGE(""https://docs.google.com/spreadsheets/d/11923uPwbBZFjjGgGUA6NLw09EwE0CqkOc4q9oUmW1yo/edit?usp=sharing"",""ตาก!J241"")"),2885.02)</f>
        <v>2885.02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IFERROR(__xludf.DUMMYFUNCTION("IMPORTRANGE(""https://docs.google.com/spreadsheets/d/11923uPwbBZFjjGgGUA6NLw09EwE0CqkOc4q9oUmW1yo/edit?usp=sharing"",""ตาก!M242"")"),1021331.25)</f>
        <v>1021331.25</v>
      </c>
      <c r="O347" s="357">
        <f ca="1">+IF(L347&gt;0,N347*100/L347,0)</f>
        <v>56.954901997961215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IFERROR(__xludf.DUMMYFUNCTION("IMPORTRANGE(""https://docs.google.com/spreadsheets/d/11923uPwbBZFjjGgGUA6NLw09EwE0CqkOc4q9oUmW1yo/edit?usp=sharing"",""ตาก!M275"")"),409065)</f>
        <v>409065</v>
      </c>
      <c r="O380" s="372">
        <f ca="1">+IF(L380&gt;0,N380*100/L380,0)</f>
        <v>88.900117355587426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IFERROR(__xludf.DUMMYFUNCTION("IMPORTRANGE(""https://docs.google.com/spreadsheets/d/11923uPwbBZFjjGgGUA6NLw09EwE0CqkOc4q9oUmW1yo/edit?usp=sharing"",""ตาก!M278"")"),409065)</f>
        <v>409065</v>
      </c>
      <c r="O383" s="165">
        <f t="shared" ca="1" si="109"/>
        <v>88.900117355587426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IFERROR(__xludf.DUMMYFUNCTION("IMPORTRANGE(""https://docs.google.com/spreadsheets/d/11923uPwbBZFjjGgGUA6NLw09EwE0CqkOc4q9oUmW1yo/edit?usp=sharing"",""ตาก!M280"")"),409065)</f>
        <v>409065</v>
      </c>
      <c r="O385" s="168">
        <f t="shared" ca="1" si="109"/>
        <v>88.900117355587426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IFERROR(__xludf.DUMMYFUNCTION("IMPORTRANGE(""https://docs.google.com/spreadsheets/d/11923uPwbBZFjjGgGUA6NLw09EwE0CqkOc4q9oUmW1yo/edit?usp=sharing"",""ตาก!M281"")"),78220)</f>
        <v>78220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IFERROR(__xludf.DUMMYFUNCTION("IMPORTRANGE(""https://docs.google.com/spreadsheets/d/11923uPwbBZFjjGgGUA6NLw09EwE0CqkOc4q9oUmW1yo/edit?usp=sharing"",""ตาก!M284"")"),18345)</f>
        <v>18345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IFERROR(__xludf.DUMMYFUNCTION("IMPORTRANGE(""https://docs.google.com/spreadsheets/d/11923uPwbBZFjjGgGUA6NLw09EwE0CqkOc4q9oUmW1yo/edit?usp=sharing"",""ตาก!M296"")"),190789)</f>
        <v>190789</v>
      </c>
      <c r="O401" s="372">
        <f ca="1">+IF(L401&gt;0,N401*100/L401,0)</f>
        <v>82.81850935451665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IFERROR(__xludf.DUMMYFUNCTION("IMPORTRANGE(""https://docs.google.com/spreadsheets/d/11923uPwbBZFjjGgGUA6NLw09EwE0CqkOc4q9oUmW1yo/edit?usp=sharing"",""ตาก!M299"")"),190789)</f>
        <v>190789</v>
      </c>
      <c r="O404" s="168">
        <f t="shared" ca="1" si="112"/>
        <v>82.81850935451665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IFERROR(__xludf.DUMMYFUNCTION("IMPORTRANGE(""https://docs.google.com/spreadsheets/d/11923uPwbBZFjjGgGUA6NLw09EwE0CqkOc4q9oUmW1yo/edit?usp=sharing"",""ตาก!M301"")"),190789)</f>
        <v>190789</v>
      </c>
      <c r="O406" s="168">
        <f t="shared" ca="1" si="112"/>
        <v>82.81850935451665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IFERROR(__xludf.DUMMYFUNCTION("IMPORTRANGE(""https://docs.google.com/spreadsheets/d/11923uPwbBZFjjGgGUA6NLw09EwE0CqkOc4q9oUmW1yo/edit?usp=sharing"",""ตาก!M302"")"),119545)</f>
        <v>119545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IFERROR(__xludf.DUMMYFUNCTION("IMPORTRANGE(""https://docs.google.com/spreadsheets/d/11923uPwbBZFjjGgGUA6NLw09EwE0CqkOc4q9oUmW1yo/edit?usp=sharing"",""ตาก!M305"")"),25744)</f>
        <v>25744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IFERROR(__xludf.DUMMYFUNCTION("IMPORTRANGE(""https://docs.google.com/spreadsheets/d/11923uPwbBZFjjGgGUA6NLw09EwE0CqkOc4q9oUmW1yo/edit?usp=sharing"",""ตาก!M330"")"),68258)</f>
        <v>68258</v>
      </c>
      <c r="O435" s="411">
        <f t="shared" ref="O435:O439" ca="1" si="114">+IF(L435&gt;0,N435*100/L435,0)</f>
        <v>68.257999999999996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IFERROR(__xludf.DUMMYFUNCTION("IMPORTRANGE(""https://docs.google.com/spreadsheets/d/11923uPwbBZFjjGgGUA6NLw09EwE0CqkOc4q9oUmW1yo/edit?usp=sharing"",""ตาก!M332"")"),68258)</f>
        <v>68258</v>
      </c>
      <c r="O437" s="168">
        <f t="shared" ca="1" si="114"/>
        <v>68.257999999999996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IFERROR(__xludf.DUMMYFUNCTION("IMPORTRANGE(""https://docs.google.com/spreadsheets/d/11923uPwbBZFjjGgGUA6NLw09EwE0CqkOc4q9oUmW1yo/edit?usp=sharing"",""ตาก!M334"")"),68258)</f>
        <v>68258</v>
      </c>
      <c r="O439" s="168">
        <f t="shared" ca="1" si="114"/>
        <v>68.257999999999996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IFERROR(__xludf.DUMMYFUNCTION("IMPORTRANGE(""https://docs.google.com/spreadsheets/d/11923uPwbBZFjjGgGUA6NLw09EwE0CqkOc4q9oUmW1yo/edit?usp=sharing"",""ตาก!M335"")"),49200)</f>
        <v>49200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IFERROR(__xludf.DUMMYFUNCTION("IMPORTRANGE(""https://docs.google.com/spreadsheets/d/11923uPwbBZFjjGgGUA6NLw09EwE0CqkOc4q9oUmW1yo/edit?usp=sharing"",""ตาก!M338"")"),19058)</f>
        <v>19058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IFERROR(__xludf.DUMMYFUNCTION("IMPORTRANGE(""https://docs.google.com/spreadsheets/d/11923uPwbBZFjjGgGUA6NLw09EwE0CqkOc4q9oUmW1yo/edit?usp=sharing"",""ตาก!M350"")"),159014)</f>
        <v>159014</v>
      </c>
      <c r="O455" s="372">
        <f t="shared" ref="O455:O459" ca="1" si="116">+IF(L455&gt;0,N455*100/L455,0)</f>
        <v>34.405358974248017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IFERROR(__xludf.DUMMYFUNCTION("IMPORTRANGE(""https://docs.google.com/spreadsheets/d/11923uPwbBZFjjGgGUA6NLw09EwE0CqkOc4q9oUmW1yo/edit?usp=sharing"",""ตาก!M352"")"),159014)</f>
        <v>159014</v>
      </c>
      <c r="O457" s="168">
        <f t="shared" ca="1" si="116"/>
        <v>34.405358974248017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IFERROR(__xludf.DUMMYFUNCTION("IMPORTRANGE(""https://docs.google.com/spreadsheets/d/11923uPwbBZFjjGgGUA6NLw09EwE0CqkOc4q9oUmW1yo/edit?usp=sharing"",""ตาก!M354"")"),159014)</f>
        <v>159014</v>
      </c>
      <c r="O459" s="168">
        <f t="shared" ca="1" si="116"/>
        <v>34.405358974248017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IFERROR(__xludf.DUMMYFUNCTION("IMPORTRANGE(""https://docs.google.com/spreadsheets/d/11923uPwbBZFjjGgGUA6NLw09EwE0CqkOc4q9oUmW1yo/edit?usp=sharing"",""ตาก!M357"")"),54266)</f>
        <v>54266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IFERROR(__xludf.DUMMYFUNCTION("IMPORTRANGE(""https://docs.google.com/spreadsheets/d/11923uPwbBZFjjGgGUA6NLw09EwE0CqkOc4q9oUmW1yo/edit?usp=sharing"",""ตาก!M358"")"),104748)</f>
        <v>104748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IFERROR(__xludf.DUMMYFUNCTION("IMPORTRANGE(""https://docs.google.com/spreadsheets/d/11923uPwbBZFjjGgGUA6NLw09EwE0CqkOc4q9oUmW1yo/edit?usp=sharing"",""ตาก!I359"")"),55356)</f>
        <v>55356</v>
      </c>
      <c r="J464" s="266">
        <f ca="1">IFERROR(__xludf.DUMMYFUNCTION("IMPORTRANGE(""https://docs.google.com/spreadsheets/d/11923uPwbBZFjjGgGUA6NLw09EwE0CqkOc4q9oUmW1yo/edit?usp=sharing"",""ตาก!J359"")"),0)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IFERROR(__xludf.DUMMYFUNCTION("IMPORTRANGE(""https://docs.google.com/spreadsheets/d/11923uPwbBZFjjGgGUA6NLw09EwE0CqkOc4q9oUmW1yo/edit?usp=sharing"",""ตาก!I411"")"),0)</f>
        <v>0</v>
      </c>
      <c r="J516" s="266">
        <f ca="1">IFERROR(__xludf.DUMMYFUNCTION("IMPORTRANGE(""https://docs.google.com/spreadsheets/d/11923uPwbBZFjjGgGUA6NLw09EwE0CqkOc4q9oUmW1yo/edit?usp=sharing"",""ตาก!J411"")"),0)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IFERROR(__xludf.DUMMYFUNCTION("IMPORTRANGE(""https://docs.google.com/spreadsheets/d/11923uPwbBZFjjGgGUA6NLw09EwE0CqkOc4q9oUmW1yo/edit?usp=sharing"",""ตาก!I412"")"),0)</f>
        <v>0</v>
      </c>
      <c r="J517" s="283">
        <f ca="1">IFERROR(__xludf.DUMMYFUNCTION("IMPORTRANGE(""https://docs.google.com/spreadsheets/d/11923uPwbBZFjjGgGUA6NLw09EwE0CqkOc4q9oUmW1yo/edit?usp=sharing"",""ตาก!J412"")"),0)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IFERROR(__xludf.DUMMYFUNCTION("IMPORTRANGE(""https://docs.google.com/spreadsheets/d/11923uPwbBZFjjGgGUA6NLw09EwE0CqkOc4q9oUmW1yo/edit?usp=sharing"",""ตาก!I413"")"),0)</f>
        <v>0</v>
      </c>
      <c r="J518" s="283">
        <f ca="1">IFERROR(__xludf.DUMMYFUNCTION("IMPORTRANGE(""https://docs.google.com/spreadsheets/d/11923uPwbBZFjjGgGUA6NLw09EwE0CqkOc4q9oUmW1yo/edit?usp=sharing"",""ตาก!J413"")"),0)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IFERROR(__xludf.DUMMYFUNCTION("IMPORTRANGE(""https://docs.google.com/spreadsheets/d/11923uPwbBZFjjGgGUA6NLw09EwE0CqkOc4q9oUmW1yo/edit?usp=sharing"",""ตาก!I420"")"),112)</f>
        <v>112</v>
      </c>
      <c r="J525" s="283">
        <f ca="1">IFERROR(__xludf.DUMMYFUNCTION("IMPORTRANGE(""https://docs.google.com/spreadsheets/d/11923uPwbBZFjjGgGUA6NLw09EwE0CqkOc4q9oUmW1yo/edit?usp=sharing"",""ตาก!J420"")"),0)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IFERROR(__xludf.DUMMYFUNCTION("IMPORTRANGE(""https://docs.google.com/spreadsheets/d/11923uPwbBZFjjGgGUA6NLw09EwE0CqkOc4q9oUmW1yo/edit?usp=sharing"",""ตาก!I421"")"),3)</f>
        <v>3</v>
      </c>
      <c r="J526" s="283">
        <f ca="1">IFERROR(__xludf.DUMMYFUNCTION("IMPORTRANGE(""https://docs.google.com/spreadsheets/d/11923uPwbBZFjjGgGUA6NLw09EwE0CqkOc4q9oUmW1yo/edit?usp=sharing"",""ตาก!J421"")"),0)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IFERROR(__xludf.DUMMYFUNCTION("IMPORTRANGE(""https://docs.google.com/spreadsheets/d/11923uPwbBZFjjGgGUA6NLw09EwE0CqkOc4q9oUmW1yo/edit?usp=sharing"",""ตาก!M436"")"),0)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IFERROR(__xludf.DUMMYFUNCTION("IMPORTRANGE(""https://docs.google.com/spreadsheets/d/11923uPwbBZFjjGgGUA6NLw09EwE0CqkOc4q9oUmW1yo/edit?usp=sharing"",""ตาก!J459"")"),1163)</f>
        <v>1163</v>
      </c>
      <c r="K564" s="371">
        <f ca="1">IF(I564&gt;0,J564*100/I564,0)</f>
        <v>89.461538461538467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IFERROR(__xludf.DUMMYFUNCTION("IMPORTRANGE(""https://docs.google.com/spreadsheets/d/11923uPwbBZFjjGgGUA6NLw09EwE0CqkOc4q9oUmW1yo/edit?usp=sharing"",""ตาก!M459"")"),60595)</f>
        <v>60595</v>
      </c>
      <c r="O564" s="372">
        <f t="shared" ref="O564:O568" ca="1" si="122">+IF(L564&gt;0,N564*100/L564,0)</f>
        <v>47.310274828232352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IFERROR(__xludf.DUMMYFUNCTION("IMPORTRANGE(""https://docs.google.com/spreadsheets/d/11923uPwbBZFjjGgGUA6NLw09EwE0CqkOc4q9oUmW1yo/edit?usp=sharing"",""ตาก!M461"")"),60595)</f>
        <v>60595</v>
      </c>
      <c r="O566" s="168">
        <f t="shared" ca="1" si="122"/>
        <v>47.310274828232352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IFERROR(__xludf.DUMMYFUNCTION("IMPORTRANGE(""https://docs.google.com/spreadsheets/d/11923uPwbBZFjjGgGUA6NLw09EwE0CqkOc4q9oUmW1yo/edit?usp=sharing"",""ตาก!M463"")"),60595)</f>
        <v>60595</v>
      </c>
      <c r="O568" s="168">
        <f t="shared" ca="1" si="122"/>
        <v>47.310274828232352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IFERROR(__xludf.DUMMYFUNCTION("IMPORTRANGE(""https://docs.google.com/spreadsheets/d/11923uPwbBZFjjGgGUA6NLw09EwE0CqkOc4q9oUmW1yo/edit?usp=sharing"",""ตาก!M466"")"),31935)</f>
        <v>31935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IFERROR(__xludf.DUMMYFUNCTION("IMPORTRANGE(""https://docs.google.com/spreadsheets/d/11923uPwbBZFjjGgGUA6NLw09EwE0CqkOc4q9oUmW1yo/edit?usp=sharing"",""ตาก!J468"")"),1163)</f>
        <v>1163</v>
      </c>
      <c r="K573" s="201">
        <f ca="1">IF(I573&gt;0,J573*100/I573,0)</f>
        <v>89.461538461538467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IFERROR(__xludf.DUMMYFUNCTION("IMPORTRANGE(""https://docs.google.com/spreadsheets/d/11923uPwbBZFjjGgGUA6NLw09EwE0CqkOc4q9oUmW1yo/edit?usp=sharing"",""ตาก!J471"")"),358)</f>
        <v>358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IFERROR(__xludf.DUMMYFUNCTION("IMPORTRANGE(""https://docs.google.com/spreadsheets/d/11923uPwbBZFjjGgGUA6NLw09EwE0CqkOc4q9oUmW1yo/edit?usp=sharing"",""ตาก!J472"")"),805)</f>
        <v>805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IFERROR(__xludf.DUMMYFUNCTION("IMPORTRANGE(""https://docs.google.com/spreadsheets/d/11923uPwbBZFjjGgGUA6NLw09EwE0CqkOc4q9oUmW1yo/edit?usp=sharing"",""ตาก!M475"")"),114070.25)</f>
        <v>114070.25</v>
      </c>
      <c r="O580" s="372">
        <f t="shared" ref="O580:O584" ca="1" si="124">+IF(L580&gt;0,N580*100/L580,0)</f>
        <v>30.828130911842603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IFERROR(__xludf.DUMMYFUNCTION("IMPORTRANGE(""https://docs.google.com/spreadsheets/d/11923uPwbBZFjjGgGUA6NLw09EwE0CqkOc4q9oUmW1yo/edit?usp=sharing"",""ตาก!M477"")"),114070.25)</f>
        <v>114070.25</v>
      </c>
      <c r="O582" s="168">
        <f t="shared" ca="1" si="124"/>
        <v>30.828130911842603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IFERROR(__xludf.DUMMYFUNCTION("IMPORTRANGE(""https://docs.google.com/spreadsheets/d/11923uPwbBZFjjGgGUA6NLw09EwE0CqkOc4q9oUmW1yo/edit?usp=sharing"",""ตาก!M479"")"),114070.25)</f>
        <v>114070.25</v>
      </c>
      <c r="O584" s="168">
        <f t="shared" ca="1" si="124"/>
        <v>30.828130911842603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IFERROR(__xludf.DUMMYFUNCTION("IMPORTRANGE(""https://docs.google.com/spreadsheets/d/11923uPwbBZFjjGgGUA6NLw09EwE0CqkOc4q9oUmW1yo/edit?usp=sharing"",""ตาก!M482"")"),54266)</f>
        <v>54266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IFERROR(__xludf.DUMMYFUNCTION("IMPORTRANGE(""https://docs.google.com/spreadsheets/d/11923uPwbBZFjjGgGUA6NLw09EwE0CqkOc4q9oUmW1yo/edit?usp=sharing"",""ตาก!M483"")"),59804.25)</f>
        <v>59804.25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0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IFERROR(__xludf.DUMMYFUNCTION("IMPORTRANGE(""https://docs.google.com/spreadsheets/d/11923uPwbBZFjjGgGUA6NLw09EwE0CqkOc4q9oUmW1yo/edit?usp=sharing"",""ตาก!I523"")"),2024605.17)</f>
        <v>2024605.17</v>
      </c>
      <c r="J628" s="340">
        <f ca="1">IFERROR(__xludf.DUMMYFUNCTION("IMPORTRANGE(""https://docs.google.com/spreadsheets/d/11923uPwbBZFjjGgGUA6NLw09EwE0CqkOc4q9oUmW1yo/edit?usp=sharing"",""ตาก!J523"")"),1178249.35)</f>
        <v>1178249.3500000001</v>
      </c>
      <c r="K628" s="341">
        <f t="shared" ref="K628:K635" ca="1" si="129">IF(I628&gt;0,J628*100/I628,0)</f>
        <v>58.19650011068579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IFERROR(__xludf.DUMMYFUNCTION("IMPORTRANGE(""https://docs.google.com/spreadsheets/d/11923uPwbBZFjjGgGUA6NLw09EwE0CqkOc4q9oUmW1yo/edit?usp=sharing"",""ตาก!I524"")"),177)</f>
        <v>177</v>
      </c>
      <c r="J629" s="340">
        <f ca="1">IFERROR(__xludf.DUMMYFUNCTION("IMPORTRANGE(""https://docs.google.com/spreadsheets/d/11923uPwbBZFjjGgGUA6NLw09EwE0CqkOc4q9oUmW1yo/edit?usp=sharing"",""ตาก!J524"")"),115)</f>
        <v>115</v>
      </c>
      <c r="K629" s="341">
        <f t="shared" ca="1" si="129"/>
        <v>64.971751412429384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IFERROR(__xludf.DUMMYFUNCTION("IMPORTRANGE(""https://docs.google.com/spreadsheets/d/11923uPwbBZFjjGgGUA6NLw09EwE0CqkOc4q9oUmW1yo/edit?usp=sharing"",""ตาก!I525"")"),7699315.18)</f>
        <v>7699315.1799999997</v>
      </c>
      <c r="J630" s="340">
        <f ca="1">IFERROR(__xludf.DUMMYFUNCTION("IMPORTRANGE(""https://docs.google.com/spreadsheets/d/11923uPwbBZFjjGgGUA6NLw09EwE0CqkOc4q9oUmW1yo/edit?usp=sharing"",""ตาก!J525"")"),440191.97)</f>
        <v>440191.97</v>
      </c>
      <c r="K630" s="341">
        <f t="shared" ca="1" si="129"/>
        <v>5.7172873133373923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IFERROR(__xludf.DUMMYFUNCTION("IMPORTRANGE(""https://docs.google.com/spreadsheets/d/11923uPwbBZFjjGgGUA6NLw09EwE0CqkOc4q9oUmW1yo/edit?usp=sharing"",""ตาก!I526"")"),292)</f>
        <v>292</v>
      </c>
      <c r="J631" s="340">
        <f ca="1">IFERROR(__xludf.DUMMYFUNCTION("IMPORTRANGE(""https://docs.google.com/spreadsheets/d/11923uPwbBZFjjGgGUA6NLw09EwE0CqkOc4q9oUmW1yo/edit?usp=sharing"",""ตาก!J526"")"),153)</f>
        <v>153</v>
      </c>
      <c r="K631" s="341">
        <f t="shared" ca="1" si="129"/>
        <v>52.397260273972606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IFERROR(__xludf.DUMMYFUNCTION("IMPORTRANGE(""https://docs.google.com/spreadsheets/d/11923uPwbBZFjjGgGUA6NLw09EwE0CqkOc4q9oUmW1yo/edit?usp=sharing"",""ตาก!I527"")"),0)</f>
        <v>0</v>
      </c>
      <c r="J632" s="340">
        <f ca="1">IFERROR(__xludf.DUMMYFUNCTION("IMPORTRANGE(""https://docs.google.com/spreadsheets/d/11923uPwbBZFjjGgGUA6NLw09EwE0CqkOc4q9oUmW1yo/edit?usp=sharing"",""ตาก!J527"")"),0)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IFERROR(__xludf.DUMMYFUNCTION("IMPORTRANGE(""https://docs.google.com/spreadsheets/d/11923uPwbBZFjjGgGUA6NLw09EwE0CqkOc4q9oUmW1yo/edit?usp=sharing"",""ตาก!I528"")"),0)</f>
        <v>0</v>
      </c>
      <c r="J633" s="340">
        <f ca="1">IFERROR(__xludf.DUMMYFUNCTION("IMPORTRANGE(""https://docs.google.com/spreadsheets/d/11923uPwbBZFjjGgGUA6NLw09EwE0CqkOc4q9oUmW1yo/edit?usp=sharing"",""ตาก!J528"")"),0)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IFERROR(__xludf.DUMMYFUNCTION("IMPORTRANGE(""https://docs.google.com/spreadsheets/d/11923uPwbBZFjjGgGUA6NLw09EwE0CqkOc4q9oUmW1yo/edit?usp=sharing"",""ตาก!I529"")"),3000000)</f>
        <v>3000000</v>
      </c>
      <c r="J634" s="340">
        <f ca="1">IFERROR(__xludf.DUMMYFUNCTION("IMPORTRANGE(""https://docs.google.com/spreadsheets/d/11923uPwbBZFjjGgGUA6NLw09EwE0CqkOc4q9oUmW1yo/edit?usp=sharing"",""ตาก!J529"")"),1285000)</f>
        <v>1285000</v>
      </c>
      <c r="K634" s="341">
        <f t="shared" ca="1" si="129"/>
        <v>42.833333333333336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IFERROR(__xludf.DUMMYFUNCTION("IMPORTRANGE(""https://docs.google.com/spreadsheets/d/11923uPwbBZFjjGgGUA6NLw09EwE0CqkOc4q9oUmW1yo/edit?usp=sharing"",""ตาก!J530"")"),43)</f>
        <v>43</v>
      </c>
      <c r="K635" s="486">
        <f t="shared" ca="1" si="129"/>
        <v>43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IFERROR(__xludf.DUMMYFUNCTION("IMPORTRANGE(""https://docs.google.com/spreadsheets/d/11923uPwbBZFjjGgGUA6NLw09EwE0CqkOc4q9oUmW1yo/edit?usp=sharing"",""ตาก!J541"")"),0)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IFERROR(__xludf.DUMMYFUNCTION("IMPORTRANGE(""https://docs.google.com/spreadsheets/d/11923uPwbBZFjjGgGUA6NLw09EwE0CqkOc4q9oUmW1yo/edit?usp=sharing"",""ตาก!J542"")"),0)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IFERROR(__xludf.DUMMYFUNCTION("IMPORTRANGE(""https://docs.google.com/spreadsheets/d/11923uPwbBZFjjGgGUA6NLw09EwE0CqkOc4q9oUmW1yo/edit?usp=sharing"",""ตาก!I543"")"),0)</f>
        <v>0</v>
      </c>
      <c r="J648" s="535">
        <f ca="1">IFERROR(__xludf.DUMMYFUNCTION("IMPORTRANGE(""https://docs.google.com/spreadsheets/d/11923uPwbBZFjjGgGUA6NLw09EwE0CqkOc4q9oUmW1yo/edit?usp=sharing"",""ตาก!J543"")"),0)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IFERROR(__xludf.DUMMYFUNCTION("IMPORTRANGE(""https://docs.google.com/spreadsheets/d/11923uPwbBZFjjGgGUA6NLw09EwE0CqkOc4q9oUmW1yo/edit?usp=sharing"",""ตาก!L543"")"),0)</f>
        <v>0</v>
      </c>
      <c r="M648" s="520"/>
      <c r="N648" s="537">
        <f ca="1">IFERROR(__xludf.DUMMYFUNCTION("IMPORTRANGE(""https://docs.google.com/spreadsheets/d/11923uPwbBZFjjGgGUA6NLw09EwE0CqkOc4q9oUmW1yo/edit?usp=sharing"",""ตาก!M543"")"),0)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IFERROR(__xludf.DUMMYFUNCTION("IMPORTRANGE(""https://docs.google.com/spreadsheets/d/11923uPwbBZFjjGgGUA6NLw09EwE0CqkOc4q9oUmW1yo/edit?usp=sharing"",""ตาก!I544"")"),0)</f>
        <v>0</v>
      </c>
      <c r="J649" s="535">
        <f ca="1">IFERROR(__xludf.DUMMYFUNCTION("IMPORTRANGE(""https://docs.google.com/spreadsheets/d/11923uPwbBZFjjGgGUA6NLw09EwE0CqkOc4q9oUmW1yo/edit?usp=sharing"",""ตาก!J544"")"),0)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IFERROR(__xludf.DUMMYFUNCTION("IMPORTRANGE(""https://docs.google.com/spreadsheets/d/11923uPwbBZFjjGgGUA6NLw09EwE0CqkOc4q9oUmW1yo/edit?usp=sharing"",""ตาก!L544"")"),0)</f>
        <v>0</v>
      </c>
      <c r="M649" s="520"/>
      <c r="N649" s="537">
        <f ca="1">IFERROR(__xludf.DUMMYFUNCTION("IMPORTRANGE(""https://docs.google.com/spreadsheets/d/11923uPwbBZFjjGgGUA6NLw09EwE0CqkOc4q9oUmW1yo/edit?usp=sharing"",""ตาก!M544"")"),0)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IFERROR(__xludf.DUMMYFUNCTION("IMPORTRANGE(""https://docs.google.com/spreadsheets/d/11923uPwbBZFjjGgGUA6NLw09EwE0CqkOc4q9oUmW1yo/edit?usp=sharing"",""ตาก!I545"")"),0)</f>
        <v>0</v>
      </c>
      <c r="J650" s="535">
        <f ca="1">IFERROR(__xludf.DUMMYFUNCTION("IMPORTRANGE(""https://docs.google.com/spreadsheets/d/11923uPwbBZFjjGgGUA6NLw09EwE0CqkOc4q9oUmW1yo/edit?usp=sharing"",""ตาก!J545"")"),0)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IFERROR(__xludf.DUMMYFUNCTION("IMPORTRANGE(""https://docs.google.com/spreadsheets/d/11923uPwbBZFjjGgGUA6NLw09EwE0CqkOc4q9oUmW1yo/edit?usp=sharing"",""ตาก!L545"")"),0)</f>
        <v>0</v>
      </c>
      <c r="M650" s="520"/>
      <c r="N650" s="537">
        <f ca="1">IFERROR(__xludf.DUMMYFUNCTION("IMPORTRANGE(""https://docs.google.com/spreadsheets/d/11923uPwbBZFjjGgGUA6NLw09EwE0CqkOc4q9oUmW1yo/edit?usp=sharing"",""ตาก!M545"")"),0)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IFERROR(__xludf.DUMMYFUNCTION("IMPORTRANGE(""https://docs.google.com/spreadsheets/d/11923uPwbBZFjjGgGUA6NLw09EwE0CqkOc4q9oUmW1yo/edit?usp=sharing"",""ตาก!I546"")"),0)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IFERROR(__xludf.DUMMYFUNCTION("IMPORTRANGE(""https://docs.google.com/spreadsheets/d/11923uPwbBZFjjGgGUA6NLw09EwE0CqkOc4q9oUmW1yo/edit?usp=sharing"",""ตาก!L546"")"),0)</f>
        <v>0</v>
      </c>
      <c r="M651" s="520"/>
      <c r="N651" s="537">
        <f ca="1">IFERROR(__xludf.DUMMYFUNCTION("IMPORTRANGE(""https://docs.google.com/spreadsheets/d/11923uPwbBZFjjGgGUA6NLw09EwE0CqkOc4q9oUmW1yo/edit?usp=sharing"",""ตาก!M546"")"),0)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IFERROR(__xludf.DUMMYFUNCTION("IMPORTRANGE(""https://docs.google.com/spreadsheets/d/11923uPwbBZFjjGgGUA6NLw09EwE0CqkOc4q9oUmW1yo/edit?usp=sharing"",""ตาก!J547"")"),0)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IFERROR(__xludf.DUMMYFUNCTION("IMPORTRANGE(""https://docs.google.com/spreadsheets/d/11923uPwbBZFjjGgGUA6NLw09EwE0CqkOc4q9oUmW1yo/edit?usp=sharing"",""ตาก!J548"")"),0)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IFERROR(__xludf.DUMMYFUNCTION("IMPORTRANGE(""https://docs.google.com/spreadsheets/d/11923uPwbBZFjjGgGUA6NLw09EwE0CqkOc4q9oUmW1yo/edit?usp=sharing"",""ตาก!J550"")"),0)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IFERROR(__xludf.DUMMYFUNCTION("IMPORTRANGE(""https://docs.google.com/spreadsheets/d/11923uPwbBZFjjGgGUA6NLw09EwE0CqkOc4q9oUmW1yo/edit?usp=sharing"",""ตาก!J551"")"),0)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IFERROR(__xludf.DUMMYFUNCTION("IMPORTRANGE(""https://docs.google.com/spreadsheets/d/11923uPwbBZFjjGgGUA6NLw09EwE0CqkOc4q9oUmW1yo/edit?usp=sharing"",""ตาก!J552"")"),0)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IFERROR(__xludf.DUMMYFUNCTION("IMPORTRANGE(""https://docs.google.com/spreadsheets/d/11923uPwbBZFjjGgGUA6NLw09EwE0CqkOc4q9oUmW1yo/edit?usp=sharing"",""ตาก!J553"")"),0)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IFERROR(__xludf.DUMMYFUNCTION("IMPORTRANGE(""https://docs.google.com/spreadsheets/d/11923uPwbBZFjjGgGUA6NLw09EwE0CqkOc4q9oUmW1yo/edit?usp=sharing"",""ตาก!J554"")"),0)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IFERROR(__xludf.DUMMYFUNCTION("IMPORTRANGE(""https://docs.google.com/spreadsheets/d/11923uPwbBZFjjGgGUA6NLw09EwE0CqkOc4q9oUmW1yo/edit?usp=sharing"",""ตาก!J555"")"),0)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IFERROR(__xludf.DUMMYFUNCTION("IMPORTRANGE(""https://docs.google.com/spreadsheets/d/11923uPwbBZFjjGgGUA6NLw09EwE0CqkOc4q9oUmW1yo/edit?usp=sharing"",""ตาก!J556"")"),0)</f>
        <v>0</v>
      </c>
      <c r="K661" s="536"/>
      <c r="L661" s="521">
        <f ca="1">IFERROR(__xludf.DUMMYFUNCTION("IMPORTRANGE(""https://docs.google.com/spreadsheets/d/11923uPwbBZFjjGgGUA6NLw09EwE0CqkOc4q9oUmW1yo/edit?usp=sharing"",""ตาก!L556"")"),0)</f>
        <v>0</v>
      </c>
      <c r="M661" s="520"/>
      <c r="N661" s="537">
        <f ca="1">IFERROR(__xludf.DUMMYFUNCTION("IMPORTRANGE(""https://docs.google.com/spreadsheets/d/11923uPwbBZFjjGgGUA6NLw09EwE0CqkOc4q9oUmW1yo/edit?usp=sharing"",""ตาก!M556"")"),0)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IFERROR(__xludf.DUMMYFUNCTION("IMPORTRANGE(""https://docs.google.com/spreadsheets/d/11923uPwbBZFjjGgGUA6NLw09EwE0CqkOc4q9oUmW1yo/edit?usp=sharing"",""ตาก!J557"")"),0)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IFERROR(__xludf.DUMMYFUNCTION("IMPORTRANGE(""https://docs.google.com/spreadsheets/d/11923uPwbBZFjjGgGUA6NLw09EwE0CqkOc4q9oUmW1yo/edit?usp=sharing"",""ตาก!I558"")"),0)</f>
        <v>0</v>
      </c>
      <c r="J663" s="535">
        <f ca="1">IFERROR(__xludf.DUMMYFUNCTION("IMPORTRANGE(""https://docs.google.com/spreadsheets/d/11923uPwbBZFjjGgGUA6NLw09EwE0CqkOc4q9oUmW1yo/edit?usp=sharing"",""ตาก!J558"")"),0)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IFERROR(__xludf.DUMMYFUNCTION("IMPORTRANGE(""https://docs.google.com/spreadsheets/d/11923uPwbBZFjjGgGUA6NLw09EwE0CqkOc4q9oUmW1yo/edit?usp=sharing"",""ตาก!I560"")"),0)</f>
        <v>0</v>
      </c>
      <c r="J665" s="535">
        <f ca="1">IFERROR(__xludf.DUMMYFUNCTION("IMPORTRANGE(""https://docs.google.com/spreadsheets/d/11923uPwbBZFjjGgGUA6NLw09EwE0CqkOc4q9oUmW1yo/edit?usp=sharing"",""ตาก!J560"")"),0)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IFERROR(__xludf.DUMMYFUNCTION("IMPORTRANGE(""https://docs.google.com/spreadsheets/d/11923uPwbBZFjjGgGUA6NLw09EwE0CqkOc4q9oUmW1yo/edit?usp=sharing"",""ตาก!L560"")"),0)</f>
        <v>0</v>
      </c>
      <c r="M665" s="520"/>
      <c r="N665" s="537">
        <f ca="1">IFERROR(__xludf.DUMMYFUNCTION("IMPORTRANGE(""https://docs.google.com/spreadsheets/d/11923uPwbBZFjjGgGUA6NLw09EwE0CqkOc4q9oUmW1yo/edit?usp=sharing"",""ตาก!M560"")"),0)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IFERROR(__xludf.DUMMYFUNCTION("IMPORTRANGE(""https://docs.google.com/spreadsheets/d/11923uPwbBZFjjGgGUA6NLw09EwE0CqkOc4q9oUmW1yo/edit?usp=sharing"",""ตาก!J561"")"),0)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IFERROR(__xludf.DUMMYFUNCTION("IMPORTRANGE(""https://docs.google.com/spreadsheets/d/11923uPwbBZFjjGgGUA6NLw09EwE0CqkOc4q9oUmW1yo/edit?usp=sharing"",""ตาก!J562"")"),0)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IFERROR(__xludf.DUMMYFUNCTION("IMPORTRANGE(""https://docs.google.com/spreadsheets/d/11923uPwbBZFjjGgGUA6NLw09EwE0CqkOc4q9oUmW1yo/edit?usp=sharing"",""ตาก!I563"")"),0)</f>
        <v>0</v>
      </c>
      <c r="J668" s="535">
        <f ca="1">IFERROR(__xludf.DUMMYFUNCTION("IMPORTRANGE(""https://docs.google.com/spreadsheets/d/11923uPwbBZFjjGgGUA6NLw09EwE0CqkOc4q9oUmW1yo/edit?usp=sharing"",""ตาก!J563"")"),0)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IFERROR(__xludf.DUMMYFUNCTION("IMPORTRANGE(""https://docs.google.com/spreadsheets/d/11923uPwbBZFjjGgGUA6NLw09EwE0CqkOc4q9oUmW1yo/edit?usp=sharing"",""ตาก!L563"")"),0)</f>
        <v>0</v>
      </c>
      <c r="M668" s="520"/>
      <c r="N668" s="537">
        <f ca="1">IFERROR(__xludf.DUMMYFUNCTION("IMPORTRANGE(""https://docs.google.com/spreadsheets/d/11923uPwbBZFjjGgGUA6NLw09EwE0CqkOc4q9oUmW1yo/edit?usp=sharing"",""ตาก!M563"")"),0)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IFERROR(__xludf.DUMMYFUNCTION("IMPORTRANGE(""https://docs.google.com/spreadsheets/d/11923uPwbBZFjjGgGUA6NLw09EwE0CqkOc4q9oUmW1yo/edit?usp=sharing"",""ตาก!J564"")"),0)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IFERROR(__xludf.DUMMYFUNCTION("IMPORTRANGE(""https://docs.google.com/spreadsheets/d/11923uPwbBZFjjGgGUA6NLw09EwE0CqkOc4q9oUmW1yo/edit?usp=sharing"",""ตาก!J565"")"),0)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IFERROR(__xludf.DUMMYFUNCTION("IMPORTRANGE(""https://docs.google.com/spreadsheets/d/11923uPwbBZFjjGgGUA6NLw09EwE0CqkOc4q9oUmW1yo/edit?usp=sharing"",""ตาก!I566"")"),0)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IFERROR(__xludf.DUMMYFUNCTION("IMPORTRANGE(""https://docs.google.com/spreadsheets/d/11923uPwbBZFjjGgGUA6NLw09EwE0CqkOc4q9oUmW1yo/edit?usp=sharing"",""ตาก!L566"")"),0)</f>
        <v>0</v>
      </c>
      <c r="M671" s="520"/>
      <c r="N671" s="537">
        <f ca="1">IFERROR(__xludf.DUMMYFUNCTION("IMPORTRANGE(""https://docs.google.com/spreadsheets/d/11923uPwbBZFjjGgGUA6NLw09EwE0CqkOc4q9oUmW1yo/edit?usp=sharing"",""ตาก!M566"")"),0)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IFERROR(__xludf.DUMMYFUNCTION("IMPORTRANGE(""https://docs.google.com/spreadsheets/d/11923uPwbBZFjjGgGUA6NLw09EwE0CqkOc4q9oUmW1yo/edit?usp=sharing"",""ตาก!J567"")"),0)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IFERROR(__xludf.DUMMYFUNCTION("IMPORTRANGE(""https://docs.google.com/spreadsheets/d/11923uPwbBZFjjGgGUA6NLw09EwE0CqkOc4q9oUmW1yo/edit?usp=sharing"",""ตาก!J568"")"),0)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IFERROR(__xludf.DUMMYFUNCTION("IMPORTRANGE(""https://docs.google.com/spreadsheets/d/11923uPwbBZFjjGgGUA6NLw09EwE0CqkOc4q9oUmW1yo/edit?usp=sharing"",""ตาก!J569"")"),0)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IFERROR(__xludf.DUMMYFUNCTION("IMPORTRANGE(""https://docs.google.com/spreadsheets/d/11923uPwbBZFjjGgGUA6NLw09EwE0CqkOc4q9oUmW1yo/edit?usp=sharing"",""ตาก!J570"")"),0)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IFERROR(__xludf.DUMMYFUNCTION("IMPORTRANGE(""https://docs.google.com/spreadsheets/d/11923uPwbBZFjjGgGUA6NLw09EwE0CqkOc4q9oUmW1yo/edit?usp=sharing"",""ตาก!J571"")"),0)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IFERROR(__xludf.DUMMYFUNCTION("IMPORTRANGE(""https://docs.google.com/spreadsheets/d/11923uPwbBZFjjGgGUA6NLw09EwE0CqkOc4q9oUmW1yo/edit?usp=sharing"",""ตาก!J572"")"),0)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J4" sqref="J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6.570312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268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3364744.2</v>
      </c>
      <c r="N8" s="23">
        <f t="shared" ca="1" si="0"/>
        <v>3437274.1399999997</v>
      </c>
      <c r="O8" s="22">
        <f t="shared" ref="O8:O16" ca="1" si="1">IF(L8&gt;0,N8*100/L8,0)</f>
        <v>53.272670153627544</v>
      </c>
      <c r="P8" s="22">
        <f t="shared" ref="P8:P16" ca="1" si="2">IF(M8&gt;0,N8*100/M8,0)</f>
        <v>102.15558555684558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3364744.2</v>
      </c>
      <c r="N10" s="30">
        <f t="shared" ca="1" si="4"/>
        <v>3437274.1399999997</v>
      </c>
      <c r="O10" s="29">
        <f t="shared" ca="1" si="1"/>
        <v>53.272670153627544</v>
      </c>
      <c r="P10" s="29">
        <f t="shared" ca="1" si="2"/>
        <v>102.15558555684558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3167344.2</v>
      </c>
      <c r="N12" s="39">
        <f t="shared" ca="1" si="6"/>
        <v>3239874.1399999997</v>
      </c>
      <c r="O12" s="39">
        <f t="shared" ca="1" si="1"/>
        <v>51.79797334155311</v>
      </c>
      <c r="P12" s="39">
        <f t="shared" ca="1" si="2"/>
        <v>102.28992920946196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784150</v>
      </c>
      <c r="O14" s="39">
        <f t="shared" ca="1" si="1"/>
        <v>19.545465422111263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3364744.2</v>
      </c>
      <c r="N18" s="23">
        <f t="shared" ca="1" si="11"/>
        <v>2653124.1399999997</v>
      </c>
      <c r="O18" s="22">
        <f t="shared" ref="O18:O20" ca="1" si="12">IF(L18&gt;0,N18*100/L18,0)</f>
        <v>63.928930644090578</v>
      </c>
      <c r="P18" s="22">
        <f t="shared" ref="P18:P26" ca="1" si="13">IF(M18&gt;0,N18*100/M18,0)</f>
        <v>78.850693612905246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3364744.2</v>
      </c>
      <c r="N20" s="30">
        <f t="shared" ca="1" si="15"/>
        <v>2653124.1399999997</v>
      </c>
      <c r="O20" s="29">
        <f t="shared" ca="1" si="12"/>
        <v>63.928930644090578</v>
      </c>
      <c r="P20" s="29">
        <f t="shared" ca="1" si="13"/>
        <v>78.850693612905246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3167344.2</v>
      </c>
      <c r="N22" s="39">
        <f t="shared" ca="1" si="18"/>
        <v>2455724.1399999997</v>
      </c>
      <c r="O22" s="39">
        <f t="shared" ca="1" si="17"/>
        <v>62.127528546834256</v>
      </c>
      <c r="P22" s="39">
        <f t="shared" ca="1" si="13"/>
        <v>77.532594657694588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784150</v>
      </c>
      <c r="O28" s="22">
        <f t="shared" ref="O28:O30" ca="1" si="24">IF(L28&gt;0,N28*100/L28,0)</f>
        <v>34.062185479166317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784150</v>
      </c>
      <c r="O30" s="29">
        <f t="shared" ca="1" si="24"/>
        <v>34.062185479166317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784150</v>
      </c>
      <c r="O32" s="39">
        <f t="shared" ca="1" si="29"/>
        <v>34.062185479166317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784150</v>
      </c>
      <c r="O34" s="39">
        <f t="shared" ca="1" si="29"/>
        <v>34.062185479166317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3364744.2</v>
      </c>
      <c r="N37" s="55">
        <f t="shared" ca="1" si="33"/>
        <v>2653124.1399999997</v>
      </c>
      <c r="O37" s="56">
        <f t="shared" ca="1" si="29"/>
        <v>63.928930644090578</v>
      </c>
      <c r="P37" s="56">
        <f t="shared" ca="1" si="25"/>
        <v>78.850693612905246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607561.91</v>
      </c>
      <c r="O41" s="78">
        <f t="shared" ref="O41:O43" ca="1" si="35">IF(L41&gt;0,N41*100/L41,0)</f>
        <v>63.806123713505563</v>
      </c>
      <c r="P41" s="78">
        <f t="shared" ref="P41:P43" ca="1" si="36">IF(M41&gt;0,N41*100/M41,0)</f>
        <v>78.875462169600667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607561.91</v>
      </c>
      <c r="O43" s="78">
        <f t="shared" ca="1" si="35"/>
        <v>63.806123713505563</v>
      </c>
      <c r="P43" s="78">
        <f t="shared" ca="1" si="36"/>
        <v>78.875462169600667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IFERROR(__xludf.DUMMYFUNCTION("IMPORTRANGE(""https://docs.google.com/spreadsheets/d/1Yj_ptqi66GCucihVvJfMjLAmec39IyEx_6qawtMGysU/edit?usp=sharing"",""สบก!R24"")"),607561.91)</f>
        <v>607561.91</v>
      </c>
      <c r="O45" s="39">
        <f ca="1">IF(L45&gt;0,N45*100/L45,0)</f>
        <v>63.806123713505563</v>
      </c>
      <c r="P45" s="39">
        <f ca="1">IF(M45&gt;0,N45*100/M45,0)</f>
        <v>78.875462169600667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406319.2</v>
      </c>
      <c r="N53" s="121">
        <f t="shared" ca="1" si="39"/>
        <v>355398</v>
      </c>
      <c r="O53" s="120">
        <f t="shared" ref="O53:O55" ca="1" si="40">IF(L53&gt;0,N53*100/L53,0)</f>
        <v>78.977333333333334</v>
      </c>
      <c r="P53" s="120">
        <f t="shared" ref="P53:P55" ca="1" si="41">IF(M53&gt;0,N53*100/M53,0)</f>
        <v>87.467685504401459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406319.2</v>
      </c>
      <c r="N55" s="121">
        <f t="shared" ca="1" si="43"/>
        <v>355398</v>
      </c>
      <c r="O55" s="120">
        <f t="shared" ca="1" si="40"/>
        <v>78.977333333333334</v>
      </c>
      <c r="P55" s="120">
        <f t="shared" ca="1" si="41"/>
        <v>87.467685504401459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IFERROR(__xludf.DUMMYFUNCTION("IMPORTRANGE(""https://docs.google.com/spreadsheets/d/1Yj_ptqi66GCucihVvJfMjLAmec39IyEx_6qawtMGysU/edit?usp=sharing"",""สบก!Z24"")"),406319.2)</f>
        <v>406319.2</v>
      </c>
      <c r="N57" s="50">
        <f ca="1">IFERROR(__xludf.DUMMYFUNCTION("IMPORTRANGE(""https://docs.google.com/spreadsheets/d/1Yj_ptqi66GCucihVvJfMjLAmec39IyEx_6qawtMGysU/edit?usp=sharing"",""สบก!AA24"")"),355398)</f>
        <v>355398</v>
      </c>
      <c r="O57" s="39">
        <f ca="1">IF(L57&gt;0,N57*100/L57,0)</f>
        <v>78.977333333333334</v>
      </c>
      <c r="P57" s="39">
        <f ca="1">IF(M57&gt;0,N57*100/M57,0)</f>
        <v>87.467685504401459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605220</v>
      </c>
      <c r="N66" s="152">
        <f t="shared" ca="1" si="45"/>
        <v>543784.53</v>
      </c>
      <c r="O66" s="151">
        <f t="shared" ref="O66:O68" ca="1" si="46">IF(L66&gt;0,N66*100/L66,0)</f>
        <v>72.94225754527163</v>
      </c>
      <c r="P66" s="151">
        <f t="shared" ref="P66:P68" ca="1" si="47">IF(M66&gt;0,N66*100/M66,0)</f>
        <v>89.849068107465058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605220</v>
      </c>
      <c r="N68" s="88">
        <f t="shared" ca="1" si="49"/>
        <v>543784.53</v>
      </c>
      <c r="O68" s="156">
        <f t="shared" ca="1" si="46"/>
        <v>72.94225754527163</v>
      </c>
      <c r="P68" s="156">
        <f t="shared" ca="1" si="47"/>
        <v>89.849068107465058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IFERROR(__xludf.DUMMYFUNCTION("IMPORTRANGE(""https://docs.google.com/spreadsheets/d/1Yj_ptqi66GCucihVvJfMjLAmec39IyEx_6qawtMGysU/edit?usp=sharing"",""สบก!AI24"")"),605220)</f>
        <v>605220</v>
      </c>
      <c r="N70" s="168">
        <f ca="1">IFERROR(__xludf.DUMMYFUNCTION("IMPORTRANGE(""https://docs.google.com/spreadsheets/d/1Yj_ptqi66GCucihVvJfMjLAmec39IyEx_6qawtMGysU/edit?usp=sharing"",""สบก!AJ24"")"),543784.53)</f>
        <v>543784.53</v>
      </c>
      <c r="O70" s="168">
        <f ca="1">IF(L70&gt;0,N70*100/L70,0)</f>
        <v>72.94225754527163</v>
      </c>
      <c r="P70" s="168">
        <f ca="1">IF(M70&gt;0,N70*100/M70,0)</f>
        <v>89.849068107465058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IFERROR(__xludf.DUMMYFUNCTION("IMPORTRANGE(""https://docs.google.com/spreadsheets/d/11923uPwbBZFjjGgGUA6NLw09EwE0CqkOc4q9oUmW1yo/edit?usp=sharing"",""นครสวรรค์!I28"")"),0)</f>
        <v>0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119540</v>
      </c>
      <c r="O94" s="151">
        <f t="shared" ref="O94:O96" ca="1" si="53">IF(L94&gt;0,N94*100/L94,0)</f>
        <v>55.729603729603731</v>
      </c>
      <c r="P94" s="151">
        <f t="shared" ref="P94:P96" ca="1" si="54">IF(M94&gt;0,N94*100/M94,0)</f>
        <v>61.474377105242858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119540</v>
      </c>
      <c r="O96" s="156">
        <f t="shared" ca="1" si="53"/>
        <v>55.729603729603731</v>
      </c>
      <c r="P96" s="156">
        <f t="shared" ca="1" si="54"/>
        <v>61.474377105242858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IFERROR(__xludf.DUMMYFUNCTION("IMPORTRANGE(""https://docs.google.com/spreadsheets/d/1Yj_ptqi66GCucihVvJfMjLAmec39IyEx_6qawtMGysU/edit?usp=sharing"",""สบก!AR24"")"),102055)</f>
        <v>102055</v>
      </c>
      <c r="N98" s="168">
        <f ca="1">IFERROR(__xludf.DUMMYFUNCTION("IMPORTRANGE(""https://docs.google.com/spreadsheets/d/1Yj_ptqi66GCucihVvJfMjLAmec39IyEx_6qawtMGysU/edit?usp=sharing"",""สบก!AS24"")"),27140)</f>
        <v>27140</v>
      </c>
      <c r="O98" s="168">
        <f ca="1">IF(L98&gt;0,N98*100/L98,0)</f>
        <v>22.227682227682227</v>
      </c>
      <c r="P98" s="168">
        <f ca="1">IF(M98&gt;0,N98*100/M98,0)</f>
        <v>26.593503503013082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IFERROR(__xludf.DUMMYFUNCTION("IMPORTRANGE(""https://docs.google.com/spreadsheets/d/11923uPwbBZFjjGgGUA6NLw09EwE0CqkOc4q9oUmW1yo/edit?usp=sharing"",""นครสวรรค์!J50"")"),0)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50100</v>
      </c>
      <c r="O118" s="151">
        <f t="shared" ref="O118:O120" ca="1" si="59">IF(L118&gt;0,N118*100/L118,0)</f>
        <v>60.771470160116451</v>
      </c>
      <c r="P118" s="151">
        <f t="shared" ref="P118:P120" ca="1" si="60">IF(M118&gt;0,N118*100/M118,0)</f>
        <v>60.771470160116451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50100</v>
      </c>
      <c r="O120" s="156">
        <f t="shared" ca="1" si="59"/>
        <v>60.771470160116451</v>
      </c>
      <c r="P120" s="156">
        <f t="shared" ca="1" si="60"/>
        <v>60.771470160116451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IFERROR(__xludf.DUMMYFUNCTION("IMPORTRANGE(""https://docs.google.com/spreadsheets/d/1Yj_ptqi66GCucihVvJfMjLAmec39IyEx_6qawtMGysU/edit?usp=sharing"",""สบก!BB24"")"),50100)</f>
        <v>50100</v>
      </c>
      <c r="O122" s="168">
        <f ca="1">IF(L122&gt;0,N122*100/L122,0)</f>
        <v>60.771470160116451</v>
      </c>
      <c r="P122" s="168">
        <f ca="1">IF(M122&gt;0,N122*100/M122,0)</f>
        <v>60.771470160116451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IFERROR(__xludf.DUMMYFUNCTION("IMPORTRANGE(""https://docs.google.com/spreadsheets/d/11923uPwbBZFjjGgGUA6NLw09EwE0CqkOc4q9oUmW1yo/edit?usp=sharing"",""นครสวรรค์!J65"")"),0)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IFERROR(__xludf.DUMMYFUNCTION("IMPORTRANGE(""https://docs.google.com/spreadsheets/d/11923uPwbBZFjjGgGUA6NLw09EwE0CqkOc4q9oUmW1yo/edit?usp=sharing"",""นครสวรรค์!I68"")"),0)</f>
        <v>0</v>
      </c>
      <c r="J138" s="266">
        <f ca="1">IFERROR(__xludf.DUMMYFUNCTION("IMPORTRANGE(""https://docs.google.com/spreadsheets/d/11923uPwbBZFjjGgGUA6NLw09EwE0CqkOc4q9oUmW1yo/edit?usp=sharing"",""นครสวรรค์!J68"")"),0)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131225</v>
      </c>
      <c r="N140" s="152">
        <f t="shared" ca="1" si="64"/>
        <v>79500</v>
      </c>
      <c r="O140" s="151">
        <f t="shared" ref="O140:O142" ca="1" si="65">IF(L140&gt;0,N140*100/L140,0)</f>
        <v>48.623853211009177</v>
      </c>
      <c r="P140" s="151">
        <f t="shared" ref="P140:P142" ca="1" si="66">IF(M140&gt;0,N140*100/M140,0)</f>
        <v>60.582968184416082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131225</v>
      </c>
      <c r="N142" s="88">
        <f t="shared" ca="1" si="68"/>
        <v>79500</v>
      </c>
      <c r="O142" s="156">
        <f t="shared" ca="1" si="65"/>
        <v>48.623853211009177</v>
      </c>
      <c r="P142" s="156">
        <f t="shared" ca="1" si="66"/>
        <v>60.582968184416082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IFERROR(__xludf.DUMMYFUNCTION("IMPORTRANGE(""https://docs.google.com/spreadsheets/d/1Yj_ptqi66GCucihVvJfMjLAmec39IyEx_6qawtMGysU/edit?usp=sharing"",""สบก!BJ24"")"),131225)</f>
        <v>131225</v>
      </c>
      <c r="N144" s="168">
        <f ca="1">IFERROR(__xludf.DUMMYFUNCTION("IMPORTRANGE(""https://docs.google.com/spreadsheets/d/1Yj_ptqi66GCucihVvJfMjLAmec39IyEx_6qawtMGysU/edit?usp=sharing"",""สบก!BK24"")"),79500)</f>
        <v>79500</v>
      </c>
      <c r="O144" s="168">
        <f ca="1">IF(L144&gt;0,N144*100/L144,0)</f>
        <v>48.623853211009177</v>
      </c>
      <c r="P144" s="168">
        <f ca="1">IF(M144&gt;0,N144*100/M144,0)</f>
        <v>60.582968184416082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IFERROR(__xludf.DUMMYFUNCTION("IMPORTRANGE(""https://docs.google.com/spreadsheets/d/11923uPwbBZFjjGgGUA6NLw09EwE0CqkOc4q9oUmW1yo/edit?usp=sharing"",""นครสวรรค์!I74"")"),4)</f>
        <v>4</v>
      </c>
      <c r="J149" s="274">
        <f ca="1">IFERROR(__xludf.DUMMYFUNCTION("IMPORTRANGE(""https://docs.google.com/spreadsheets/d/11923uPwbBZFjjGgGUA6NLw09EwE0CqkOc4q9oUmW1yo/edit?usp=sharing"",""นครสวรรค์!J74"")"),2)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IFERROR(__xludf.DUMMYFUNCTION("IMPORTRANGE(""https://docs.google.com/spreadsheets/d/11923uPwbBZFjjGgGUA6NLw09EwE0CqkOc4q9oUmW1yo/edit?usp=sharing"",""นครสวรรค์!J85"")"),66)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IFERROR(__xludf.DUMMYFUNCTION("IMPORTRANGE(""https://docs.google.com/spreadsheets/d/11923uPwbBZFjjGgGUA6NLw09EwE0CqkOc4q9oUmW1yo/edit?usp=sharing"",""นครสวรรค์!I89"")"),5)</f>
        <v>5</v>
      </c>
      <c r="J164" s="283">
        <f ca="1">IFERROR(__xludf.DUMMYFUNCTION("IMPORTRANGE(""https://docs.google.com/spreadsheets/d/11923uPwbBZFjjGgGUA6NLw09EwE0CqkOc4q9oUmW1yo/edit?usp=sharing"",""นครสวรรค์!J89"")"),5)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IFERROR(__xludf.DUMMYFUNCTION("IMPORTRANGE(""https://docs.google.com/spreadsheets/d/11923uPwbBZFjjGgGUA6NLw09EwE0CqkOc4q9oUmW1yo/edit?usp=sharing"",""นครสวรรค์!I101"")"),0)</f>
        <v>0</v>
      </c>
      <c r="J176" s="283">
        <f ca="1">IFERROR(__xludf.DUMMYFUNCTION("IMPORTRANGE(""https://docs.google.com/spreadsheets/d/11923uPwbBZFjjGgGUA6NLw09EwE0CqkOc4q9oUmW1yo/edit?usp=sharing"",""นครสวรรค์!J101"")"),0)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IFERROR(__xludf.DUMMYFUNCTION("IMPORTRANGE(""https://docs.google.com/spreadsheets/d/11923uPwbBZFjjGgGUA6NLw09EwE0CqkOc4q9oUmW1yo/edit?usp=sharing"",""นครสวรรค์!J113"")"),0)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IFERROR(__xludf.DUMMYFUNCTION("IMPORTRANGE(""https://docs.google.com/spreadsheets/d/11923uPwbBZFjjGgGUA6NLw09EwE0CqkOc4q9oUmW1yo/edit?usp=sharing"",""นครสวรรค์!I114"")"),300000)</f>
        <v>300000</v>
      </c>
      <c r="J189" s="283">
        <f ca="1">IFERROR(__xludf.DUMMYFUNCTION("IMPORTRANGE(""https://docs.google.com/spreadsheets/d/11923uPwbBZFjjGgGUA6NLw09EwE0CqkOc4q9oUmW1yo/edit?usp=sharing"",""นครสวรรค์!J114"")"),0)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IFERROR(__xludf.DUMMYFUNCTION("IMPORTRANGE(""https://docs.google.com/spreadsheets/d/11923uPwbBZFjjGgGUA6NLw09EwE0CqkOc4q9oUmW1yo/edit?usp=sharing"",""นครสวรรค์!J128"")"),0)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IFERROR(__xludf.DUMMYFUNCTION("IMPORTRANGE(""https://docs.google.com/spreadsheets/d/11923uPwbBZFjjGgGUA6NLw09EwE0CqkOc4q9oUmW1yo/edit?usp=sharing"",""นครสวรรค์!I129"")"),0)</f>
        <v>0</v>
      </c>
      <c r="J204" s="283">
        <f ca="1">IFERROR(__xludf.DUMMYFUNCTION("IMPORTRANGE(""https://docs.google.com/spreadsheets/d/11923uPwbBZFjjGgGUA6NLw09EwE0CqkOc4q9oUmW1yo/edit?usp=sharing"",""นครสวรรค์!J129"")"),0)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IFERROR(__xludf.DUMMYFUNCTION("IMPORTRANGE(""https://docs.google.com/spreadsheets/d/11923uPwbBZFjjGgGUA6NLw09EwE0CqkOc4q9oUmW1yo/edit?usp=sharing"",""นครสวรรค์!J143"")"),0)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IFERROR(__xludf.DUMMYFUNCTION("IMPORTRANGE(""https://docs.google.com/spreadsheets/d/11923uPwbBZFjjGgGUA6NLw09EwE0CqkOc4q9oUmW1yo/edit?usp=sharing"",""นครสวรรค์!I144"")"),15)</f>
        <v>15</v>
      </c>
      <c r="J219" s="266">
        <f ca="1">IFERROR(__xludf.DUMMYFUNCTION("IMPORTRANGE(""https://docs.google.com/spreadsheets/d/11923uPwbBZFjjGgGUA6NLw09EwE0CqkOc4q9oUmW1yo/edit?usp=sharing"",""นครสวรรค์!J144"")"),15)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IFERROR(__xludf.DUMMYFUNCTION("IMPORTRANGE(""https://docs.google.com/spreadsheets/d/11923uPwbBZFjjGgGUA6NLw09EwE0CqkOc4q9oUmW1yo/edit?usp=sharing"",""นครสวรรค์!I149"")"),15)</f>
        <v>15</v>
      </c>
      <c r="J229" s="266">
        <f ca="1">IFERROR(__xludf.DUMMYFUNCTION("IMPORTRANGE(""https://docs.google.com/spreadsheets/d/11923uPwbBZFjjGgGUA6NLw09EwE0CqkOc4q9oUmW1yo/edit?usp=sharing"",""นครสวรรค์!J149"")"),15)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IFERROR(__xludf.DUMMYFUNCTION("IMPORTRANGE(""https://docs.google.com/spreadsheets/d/11923uPwbBZFjjGgGUA6NLw09EwE0CqkOc4q9oUmW1yo/edit?usp=sharing"",""นครสวรรค์!I158"")"),0)</f>
        <v>0</v>
      </c>
      <c r="J238" s="266">
        <f ca="1">IFERROR(__xludf.DUMMYFUNCTION("IMPORTRANGE(""https://docs.google.com/spreadsheets/d/11923uPwbBZFjjGgGUA6NLw09EwE0CqkOc4q9oUmW1yo/edit?usp=sharing"",""นครสวรรค์!J158"")"),0)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IFERROR(__xludf.DUMMYFUNCTION("IMPORTRANGE(""https://docs.google.com/spreadsheets/d/11923uPwbBZFjjGgGUA6NLw09EwE0CqkOc4q9oUmW1yo/edit?usp=sharing"",""นครสวรรค์!J166"")"),0)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IFERROR(__xludf.DUMMYFUNCTION("IMPORTRANGE(""https://docs.google.com/spreadsheets/d/11923uPwbBZFjjGgGUA6NLw09EwE0CqkOc4q9oUmW1yo/edit?usp=sharing"",""นครสวรรค์!I169"")"),25)</f>
        <v>25</v>
      </c>
      <c r="J249" s="315">
        <f ca="1">IFERROR(__xludf.DUMMYFUNCTION("IMPORTRANGE(""https://docs.google.com/spreadsheets/d/11923uPwbBZFjjGgGUA6NLw09EwE0CqkOc4q9oUmW1yo/edit?usp=sharing"",""นครสวรรค์!J169"")"),25)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111.8821052631579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111.8821052631579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111.8821052631579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IFERROR(__xludf.DUMMYFUNCTION("IMPORTRANGE(""https://docs.google.com/spreadsheets/d/11923uPwbBZFjjGgGUA6NLw09EwE0CqkOc4q9oUmW1yo/edit?usp=sharing"",""นครสวรรค์!J184"")"),0)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IFERROR(__xludf.DUMMYFUNCTION("IMPORTRANGE(""https://docs.google.com/spreadsheets/d/11923uPwbBZFjjGgGUA6NLw09EwE0CqkOc4q9oUmW1yo/edit?usp=sharing"",""นครสวรรค์!I185"")"),20)</f>
        <v>20</v>
      </c>
      <c r="J270" s="315">
        <f ca="1">IFERROR(__xludf.DUMMYFUNCTION("IMPORTRANGE(""https://docs.google.com/spreadsheets/d/11923uPwbBZFjjGgGUA6NLw09EwE0CqkOc4q9oUmW1yo/edit?usp=sharing"",""นครสวรรค์!J185"")"),20)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94928</v>
      </c>
      <c r="O271" s="151">
        <f t="shared" ref="O271:O273" ca="1" si="84">IF(L271&gt;0,N271*100/L271,0)</f>
        <v>51.703703703703702</v>
      </c>
      <c r="P271" s="151">
        <f t="shared" ref="P271:P273" ca="1" si="85">IF(M271&gt;0,N271*100/M271,0)</f>
        <v>58.742574257425744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94928</v>
      </c>
      <c r="O273" s="156">
        <f t="shared" ca="1" si="84"/>
        <v>51.703703703703702</v>
      </c>
      <c r="P273" s="156">
        <f t="shared" ca="1" si="85"/>
        <v>58.742574257425744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IFERROR(__xludf.DUMMYFUNCTION("IMPORTRANGE(""https://docs.google.com/spreadsheets/d/1Yj_ptqi66GCucihVvJfMjLAmec39IyEx_6qawtMGysU/edit?usp=sharing"",""สบก!CL24"")"),94928)</f>
        <v>94928</v>
      </c>
      <c r="O275" s="168">
        <f ca="1">IF(L275&gt;0,N275*100/L275,0)</f>
        <v>51.703703703703702</v>
      </c>
      <c r="P275" s="168">
        <f ca="1">IF(M275&gt;0,N275*100/M275,0)</f>
        <v>58.742574257425744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IFERROR(__xludf.DUMMYFUNCTION("IMPORTRANGE(""https://docs.google.com/spreadsheets/d/11923uPwbBZFjjGgGUA6NLw09EwE0CqkOc4q9oUmW1yo/edit?usp=sharing"",""นครสวรรค์!I199"")"),0)</f>
        <v>0</v>
      </c>
      <c r="J289" s="315">
        <f ca="1">IFERROR(__xludf.DUMMYFUNCTION("IMPORTRANGE(""https://docs.google.com/spreadsheets/d/11923uPwbBZFjjGgGUA6NLw09EwE0CqkOc4q9oUmW1yo/edit?usp=sharing"",""นครสวรรค์!J199"")"),0)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IFERROR(__xludf.DUMMYFUNCTION("IMPORTRANGE(""https://docs.google.com/spreadsheets/d/11923uPwbBZFjjGgGUA6NLw09EwE0CqkOc4q9oUmW1yo/edit?usp=sharing"",""นครสวรรค์!J213"")"),0)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IFERROR(__xludf.DUMMYFUNCTION("IMPORTRANGE(""https://docs.google.com/spreadsheets/d/11923uPwbBZFjjGgGUA6NLw09EwE0CqkOc4q9oUmW1yo/edit?usp=sharing"",""นครสวรรค์!I214"")"),0)</f>
        <v>0</v>
      </c>
      <c r="J309" s="332">
        <f ca="1">IFERROR(__xludf.DUMMYFUNCTION("IMPORTRANGE(""https://docs.google.com/spreadsheets/d/11923uPwbBZFjjGgGUA6NLw09EwE0CqkOc4q9oUmW1yo/edit?usp=sharing"",""นครสวรรค์!J214"")"),0)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IFERROR(__xludf.DUMMYFUNCTION("IMPORTRANGE(""https://docs.google.com/spreadsheets/d/11923uPwbBZFjjGgGUA6NLw09EwE0CqkOc4q9oUmW1yo/edit?usp=sharing"",""นครสวรรค์!J226"")"),0)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IFERROR(__xludf.DUMMYFUNCTION("IMPORTRANGE(""https://docs.google.com/spreadsheets/d/11923uPwbBZFjjGgGUA6NLw09EwE0CqkOc4q9oUmW1yo/edit?usp=sharing"",""นครสวรรค์!I228"")"),453)</f>
        <v>453</v>
      </c>
      <c r="J328" s="338">
        <f ca="1">IFERROR(__xludf.DUMMYFUNCTION("IMPORTRANGE(""https://docs.google.com/spreadsheets/d/11923uPwbBZFjjGgGUA6NLw09EwE0CqkOc4q9oUmW1yo/edit?usp=sharing"",""นครสวรรค์!J228"")"),26)</f>
        <v>26</v>
      </c>
      <c r="K328" s="316">
        <f ca="1">IF(I328&gt;0,J328*100/I328,0)</f>
        <v>5.739514348785872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944580</v>
      </c>
      <c r="N329" s="152">
        <f t="shared" ca="1" si="98"/>
        <v>728042.7</v>
      </c>
      <c r="O329" s="151">
        <f t="shared" ref="O329:O331" ca="1" si="99">IF(L329&gt;0,N329*100/L329,0)</f>
        <v>58.325071099539358</v>
      </c>
      <c r="P329" s="151">
        <f t="shared" ref="P329:P331" ca="1" si="100">IF(M329&gt;0,N329*100/M329,0)</f>
        <v>77.075811471765235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944580</v>
      </c>
      <c r="N331" s="88">
        <f t="shared" ca="1" si="102"/>
        <v>728042.7</v>
      </c>
      <c r="O331" s="156">
        <f t="shared" ca="1" si="99"/>
        <v>58.325071099539358</v>
      </c>
      <c r="P331" s="156">
        <f t="shared" ca="1" si="100"/>
        <v>77.075811471765235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IFERROR(__xludf.DUMMYFUNCTION("IMPORTRANGE(""https://docs.google.com/spreadsheets/d/1Yj_ptqi66GCucihVvJfMjLAmec39IyEx_6qawtMGysU/edit?usp=sharing"",""สบก!DL24"")"),839580)</f>
        <v>839580</v>
      </c>
      <c r="N333" s="168">
        <f ca="1">IFERROR(__xludf.DUMMYFUNCTION("IMPORTRANGE(""https://docs.google.com/spreadsheets/d/1Yj_ptqi66GCucihVvJfMjLAmec39IyEx_6qawtMGysU/edit?usp=sharing"",""สบก!DM24"")"),623042.7)</f>
        <v>623042.69999999995</v>
      </c>
      <c r="O333" s="168">
        <f ca="1">IF(L333&gt;0,N333*100/L333,0)</f>
        <v>54.497502733435375</v>
      </c>
      <c r="P333" s="168">
        <f ca="1">IF(M333&gt;0,N333*100/M333,0)</f>
        <v>74.208854427213595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IFERROR(__xludf.DUMMYFUNCTION("IMPORTRANGE(""https://docs.google.com/spreadsheets/d/11923uPwbBZFjjGgGUA6NLw09EwE0CqkOc4q9oUmW1yo/edit?usp=sharing"",""นครสวรรค์!J234"")"),428)</f>
        <v>428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IFERROR(__xludf.DUMMYFUNCTION("IMPORTRANGE(""https://docs.google.com/spreadsheets/d/11923uPwbBZFjjGgGUA6NLw09EwE0CqkOc4q9oUmW1yo/edit?usp=sharing"",""นครสวรรค์!J235"")"),3127.54)</f>
        <v>3127.54</v>
      </c>
      <c r="K340" s="341">
        <f t="shared" ca="1" si="103"/>
        <v>69.500888888888895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IFERROR(__xludf.DUMMYFUNCTION("IMPORTRANGE(""https://docs.google.com/spreadsheets/d/11923uPwbBZFjjGgGUA6NLw09EwE0CqkOc4q9oUmW1yo/edit?usp=sharing"",""นครสวรรค์!J236"")"),113)</f>
        <v>113</v>
      </c>
      <c r="K341" s="341">
        <f t="shared" ca="1" si="103"/>
        <v>24.944812362030905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IFERROR(__xludf.DUMMYFUNCTION("IMPORTRANGE(""https://docs.google.com/spreadsheets/d/11923uPwbBZFjjGgGUA6NLw09EwE0CqkOc4q9oUmW1yo/edit?usp=sharing"",""นครสวรรค์!J237"")"),1208.9)</f>
        <v>1208.9000000000001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IFERROR(__xludf.DUMMYFUNCTION("IMPORTRANGE(""https://docs.google.com/spreadsheets/d/11923uPwbBZFjjGgGUA6NLw09EwE0CqkOc4q9oUmW1yo/edit?usp=sharing"",""นครสวรรค์!J240"")"),26)</f>
        <v>26</v>
      </c>
      <c r="K345" s="341">
        <f t="shared" ca="1" si="103"/>
        <v>5.739514348785872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IFERROR(__xludf.DUMMYFUNCTION("IMPORTRANGE(""https://docs.google.com/spreadsheets/d/11923uPwbBZFjjGgGUA6NLw09EwE0CqkOc4q9oUmW1yo/edit?usp=sharing"",""นครสวรรค์!M242"")"),784150)</f>
        <v>784150</v>
      </c>
      <c r="O347" s="357">
        <f ca="1">+IF(L347&gt;0,N347*100/L347,0)</f>
        <v>34.062185479166317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IFERROR(__xludf.DUMMYFUNCTION("IMPORTRANGE(""https://docs.google.com/spreadsheets/d/11923uPwbBZFjjGgGUA6NLw09EwE0CqkOc4q9oUmW1yo/edit?usp=sharing"",""นครสวรรค์!M244"")"),176183)</f>
        <v>176183</v>
      </c>
      <c r="O349" s="372">
        <f ca="1">+IF(L349&gt;0,N349*100/L349,0)</f>
        <v>49.764991667372819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IFERROR(__xludf.DUMMYFUNCTION("IMPORTRANGE(""https://docs.google.com/spreadsheets/d/11923uPwbBZFjjGgGUA6NLw09EwE0CqkOc4q9oUmW1yo/edit?usp=sharing"",""นครสวรรค์!M247"")"),176183)</f>
        <v>176183</v>
      </c>
      <c r="O352" s="165">
        <f t="shared" ca="1" si="105"/>
        <v>49.764991667372819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IFERROR(__xludf.DUMMYFUNCTION("IMPORTRANGE(""https://docs.google.com/spreadsheets/d/11923uPwbBZFjjGgGUA6NLw09EwE0CqkOc4q9oUmW1yo/edit?usp=sharing"",""นครสวรรค์!M249"")"),176183)</f>
        <v>176183</v>
      </c>
      <c r="O354" s="168">
        <f t="shared" ca="1" si="105"/>
        <v>49.764991667372819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IFERROR(__xludf.DUMMYFUNCTION("IMPORTRANGE(""https://docs.google.com/spreadsheets/d/11923uPwbBZFjjGgGUA6NLw09EwE0CqkOc4q9oUmW1yo/edit?usp=sharing"",""นครสวรรค์!M275"")"),164321)</f>
        <v>164321</v>
      </c>
      <c r="O380" s="372">
        <f ca="1">+IF(L380&gt;0,N380*100/L380,0)</f>
        <v>15.976451600357796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IFERROR(__xludf.DUMMYFUNCTION("IMPORTRANGE(""https://docs.google.com/spreadsheets/d/11923uPwbBZFjjGgGUA6NLw09EwE0CqkOc4q9oUmW1yo/edit?usp=sharing"",""นครสวรรค์!M278"")"),164321)</f>
        <v>164321</v>
      </c>
      <c r="O383" s="165">
        <f t="shared" ca="1" si="109"/>
        <v>15.976451600357796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IFERROR(__xludf.DUMMYFUNCTION("IMPORTRANGE(""https://docs.google.com/spreadsheets/d/11923uPwbBZFjjGgGUA6NLw09EwE0CqkOc4q9oUmW1yo/edit?usp=sharing"",""นครสวรรค์!M280"")"),164321)</f>
        <v>164321</v>
      </c>
      <c r="O385" s="168">
        <f t="shared" ca="1" si="109"/>
        <v>15.976451600357796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IFERROR(__xludf.DUMMYFUNCTION("IMPORTRANGE(""https://docs.google.com/spreadsheets/d/11923uPwbBZFjjGgGUA6NLw09EwE0CqkOc4q9oUmW1yo/edit?usp=sharing"",""นครสวรรค์!M281"")"),98105)</f>
        <v>98105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IFERROR(__xludf.DUMMYFUNCTION("IMPORTRANGE(""https://docs.google.com/spreadsheets/d/11923uPwbBZFjjGgGUA6NLw09EwE0CqkOc4q9oUmW1yo/edit?usp=sharing"",""นครสวรรค์!M283"")"),61596)</f>
        <v>61596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IFERROR(__xludf.DUMMYFUNCTION("IMPORTRANGE(""https://docs.google.com/spreadsheets/d/11923uPwbBZFjjGgGUA6NLw09EwE0CqkOc4q9oUmW1yo/edit?usp=sharing"",""นครสวรรค์!M284"")"),4620)</f>
        <v>4620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IFERROR(__xludf.DUMMYFUNCTION("IMPORTRANGE(""https://docs.google.com/spreadsheets/d/11923uPwbBZFjjGgGUA6NLw09EwE0CqkOc4q9oUmW1yo/edit?usp=sharing"",""นครสวรรค์!M350"")"),129987)</f>
        <v>129987</v>
      </c>
      <c r="O455" s="372">
        <f t="shared" ref="O455:O459" ca="1" si="116">+IF(L455&gt;0,N455*100/L455,0)</f>
        <v>27.437136289663819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IFERROR(__xludf.DUMMYFUNCTION("IMPORTRANGE(""https://docs.google.com/spreadsheets/d/11923uPwbBZFjjGgGUA6NLw09EwE0CqkOc4q9oUmW1yo/edit?usp=sharing"",""นครสวรรค์!M352"")"),129987)</f>
        <v>129987</v>
      </c>
      <c r="O457" s="168">
        <f t="shared" ca="1" si="116"/>
        <v>27.437136289663819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IFERROR(__xludf.DUMMYFUNCTION("IMPORTRANGE(""https://docs.google.com/spreadsheets/d/11923uPwbBZFjjGgGUA6NLw09EwE0CqkOc4q9oUmW1yo/edit?usp=sharing"",""นครสวรรค์!M354"")"),129987)</f>
        <v>129987</v>
      </c>
      <c r="O459" s="168">
        <f t="shared" ca="1" si="116"/>
        <v>27.437136289663819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IFERROR(__xludf.DUMMYFUNCTION("IMPORTRANGE(""https://docs.google.com/spreadsheets/d/11923uPwbBZFjjGgGUA6NLw09EwE0CqkOc4q9oUmW1yo/edit?usp=sharing"",""นครสวรรค์!M358"")"),129987)</f>
        <v>129987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IFERROR(__xludf.DUMMYFUNCTION("IMPORTRANGE(""https://docs.google.com/spreadsheets/d/11923uPwbBZFjjGgGUA6NLw09EwE0CqkOc4q9oUmW1yo/edit?usp=sharing"",""นครสวรรค์!I359"")"),45976)</f>
        <v>45976</v>
      </c>
      <c r="J464" s="266">
        <f ca="1">IFERROR(__xludf.DUMMYFUNCTION("IMPORTRANGE(""https://docs.google.com/spreadsheets/d/11923uPwbBZFjjGgGUA6NLw09EwE0CqkOc4q9oUmW1yo/edit?usp=sharing"",""นครสวรรค์!J359"")"),0)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IFERROR(__xludf.DUMMYFUNCTION("IMPORTRANGE(""https://docs.google.com/spreadsheets/d/11923uPwbBZFjjGgGUA6NLw09EwE0CqkOc4q9oUmW1yo/edit?usp=sharing"",""นครสวรรค์!I411"")"),0)</f>
        <v>0</v>
      </c>
      <c r="J516" s="266">
        <f ca="1">IFERROR(__xludf.DUMMYFUNCTION("IMPORTRANGE(""https://docs.google.com/spreadsheets/d/11923uPwbBZFjjGgGUA6NLw09EwE0CqkOc4q9oUmW1yo/edit?usp=sharing"",""นครสวรรค์!J411"")"),0)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IFERROR(__xludf.DUMMYFUNCTION("IMPORTRANGE(""https://docs.google.com/spreadsheets/d/11923uPwbBZFjjGgGUA6NLw09EwE0CqkOc4q9oUmW1yo/edit?usp=sharing"",""นครสวรรค์!I412"")"),0)</f>
        <v>0</v>
      </c>
      <c r="J517" s="283">
        <f ca="1">IFERROR(__xludf.DUMMYFUNCTION("IMPORTRANGE(""https://docs.google.com/spreadsheets/d/11923uPwbBZFjjGgGUA6NLw09EwE0CqkOc4q9oUmW1yo/edit?usp=sharing"",""นครสวรรค์!J412"")"),0)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IFERROR(__xludf.DUMMYFUNCTION("IMPORTRANGE(""https://docs.google.com/spreadsheets/d/11923uPwbBZFjjGgGUA6NLw09EwE0CqkOc4q9oUmW1yo/edit?usp=sharing"",""นครสวรรค์!I413"")"),0)</f>
        <v>0</v>
      </c>
      <c r="J518" s="283">
        <f ca="1">IFERROR(__xludf.DUMMYFUNCTION("IMPORTRANGE(""https://docs.google.com/spreadsheets/d/11923uPwbBZFjjGgGUA6NLw09EwE0CqkOc4q9oUmW1yo/edit?usp=sharing"",""นครสวรรค์!J413"")"),0)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IFERROR(__xludf.DUMMYFUNCTION("IMPORTRANGE(""https://docs.google.com/spreadsheets/d/11923uPwbBZFjjGgGUA6NLw09EwE0CqkOc4q9oUmW1yo/edit?usp=sharing"",""นครสวรรค์!I420"")"),307)</f>
        <v>307</v>
      </c>
      <c r="J525" s="283">
        <f ca="1">IFERROR(__xludf.DUMMYFUNCTION("IMPORTRANGE(""https://docs.google.com/spreadsheets/d/11923uPwbBZFjjGgGUA6NLw09EwE0CqkOc4q9oUmW1yo/edit?usp=sharing"",""นครสวรรค์!J420"")"),0)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IFERROR(__xludf.DUMMYFUNCTION("IMPORTRANGE(""https://docs.google.com/spreadsheets/d/11923uPwbBZFjjGgGUA6NLw09EwE0CqkOc4q9oUmW1yo/edit?usp=sharing"",""นครสวรรค์!I421"")"),26)</f>
        <v>26</v>
      </c>
      <c r="J526" s="283">
        <f ca="1">IFERROR(__xludf.DUMMYFUNCTION("IMPORTRANGE(""https://docs.google.com/spreadsheets/d/11923uPwbBZFjjGgGUA6NLw09EwE0CqkOc4q9oUmW1yo/edit?usp=sharing"",""นครสวรรค์!J421"")"),0)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IFERROR(__xludf.DUMMYFUNCTION("IMPORTRANGE(""https://docs.google.com/spreadsheets/d/11923uPwbBZFjjGgGUA6NLw09EwE0CqkOc4q9oUmW1yo/edit?usp=sharing"",""นครสวรรค์!M428"")"),23770)</f>
        <v>23770</v>
      </c>
      <c r="O533" s="411">
        <f t="shared" ref="O533:O537" ca="1" si="118">+IF(L533&gt;0,N533*100/L533,0)</f>
        <v>69.219569015725099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IFERROR(__xludf.DUMMYFUNCTION("IMPORTRANGE(""https://docs.google.com/spreadsheets/d/11923uPwbBZFjjGgGUA6NLw09EwE0CqkOc4q9oUmW1yo/edit?usp=sharing"",""นครสวรรค์!M430"")"),23770)</f>
        <v>23770</v>
      </c>
      <c r="O535" s="168">
        <f t="shared" ca="1" si="118"/>
        <v>69.219569015725099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IFERROR(__xludf.DUMMYFUNCTION("IMPORTRANGE(""https://docs.google.com/spreadsheets/d/11923uPwbBZFjjGgGUA6NLw09EwE0CqkOc4q9oUmW1yo/edit?usp=sharing"",""นครสวรรค์!M432"")"),23770)</f>
        <v>23770</v>
      </c>
      <c r="O537" s="168">
        <f t="shared" ca="1" si="118"/>
        <v>69.219569015725099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IFERROR(__xludf.DUMMYFUNCTION("IMPORTRANGE(""https://docs.google.com/spreadsheets/d/11923uPwbBZFjjGgGUA6NLw09EwE0CqkOc4q9oUmW1yo/edit?usp=sharing"",""นครสวรรค์!M436"")"),5030)</f>
        <v>5030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IFERROR(__xludf.DUMMYFUNCTION("IMPORTRANGE(""https://docs.google.com/spreadsheets/d/11923uPwbBZFjjGgGUA6NLw09EwE0CqkOc4q9oUmW1yo/edit?usp=sharing"",""นครสวรรค์!J459"")"),2339)</f>
        <v>2339</v>
      </c>
      <c r="K564" s="371">
        <f ca="1">IF(I564&gt;0,J564*100/I564,0)</f>
        <v>85.054545454545448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IFERROR(__xludf.DUMMYFUNCTION("IMPORTRANGE(""https://docs.google.com/spreadsheets/d/11923uPwbBZFjjGgGUA6NLw09EwE0CqkOc4q9oUmW1yo/edit?usp=sharing"",""นครสวรรค์!M459"")"),86247)</f>
        <v>86247</v>
      </c>
      <c r="O564" s="372">
        <f t="shared" ref="O564:O568" ca="1" si="122">+IF(L564&gt;0,N564*100/L564,0)</f>
        <v>61.534674657534246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IFERROR(__xludf.DUMMYFUNCTION("IMPORTRANGE(""https://docs.google.com/spreadsheets/d/11923uPwbBZFjjGgGUA6NLw09EwE0CqkOc4q9oUmW1yo/edit?usp=sharing"",""นครสวรรค์!M461"")"),86247)</f>
        <v>86247</v>
      </c>
      <c r="O566" s="168">
        <f t="shared" ca="1" si="122"/>
        <v>61.534674657534246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IFERROR(__xludf.DUMMYFUNCTION("IMPORTRANGE(""https://docs.google.com/spreadsheets/d/11923uPwbBZFjjGgGUA6NLw09EwE0CqkOc4q9oUmW1yo/edit?usp=sharing"",""นครสวรรค์!M463"")"),86247)</f>
        <v>86247</v>
      </c>
      <c r="O568" s="168">
        <f t="shared" ca="1" si="122"/>
        <v>61.534674657534246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IFERROR(__xludf.DUMMYFUNCTION("IMPORTRANGE(""https://docs.google.com/spreadsheets/d/11923uPwbBZFjjGgGUA6NLw09EwE0CqkOc4q9oUmW1yo/edit?usp=sharing"",""นครสวรรค์!M466"")"),63798)</f>
        <v>63798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IFERROR(__xludf.DUMMYFUNCTION("IMPORTRANGE(""https://docs.google.com/spreadsheets/d/11923uPwbBZFjjGgGUA6NLw09EwE0CqkOc4q9oUmW1yo/edit?usp=sharing"",""นครสวรรค์!M467"")"),22449)</f>
        <v>22449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IFERROR(__xludf.DUMMYFUNCTION("IMPORTRANGE(""https://docs.google.com/spreadsheets/d/11923uPwbBZFjjGgGUA6NLw09EwE0CqkOc4q9oUmW1yo/edit?usp=sharing"",""นครสวรรค์!J468"")"),2339)</f>
        <v>2339</v>
      </c>
      <c r="K573" s="201">
        <f ca="1">IF(I573&gt;0,J573*100/I573,0)</f>
        <v>85.054545454545448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IFERROR(__xludf.DUMMYFUNCTION("IMPORTRANGE(""https://docs.google.com/spreadsheets/d/11923uPwbBZFjjGgGUA6NLw09EwE0CqkOc4q9oUmW1yo/edit?usp=sharing"",""นครสวรรค์!J472"")"),2016)</f>
        <v>2016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0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IFERROR(__xludf.DUMMYFUNCTION("IMPORTRANGE(""https://docs.google.com/spreadsheets/d/11923uPwbBZFjjGgGUA6NLw09EwE0CqkOc4q9oUmW1yo/edit?usp=sharing"",""นครสวรรค์!I523"")"),1200000)</f>
        <v>1200000</v>
      </c>
      <c r="J628" s="340">
        <f ca="1">IFERROR(__xludf.DUMMYFUNCTION("IMPORTRANGE(""https://docs.google.com/spreadsheets/d/11923uPwbBZFjjGgGUA6NLw09EwE0CqkOc4q9oUmW1yo/edit?usp=sharing"",""นครสวรรค์!J523"")"),1200000)</f>
        <v>1200000</v>
      </c>
      <c r="K628" s="341">
        <f t="shared" ref="K628:K635" ca="1" si="129">IF(I628&gt;0,J628*100/I628,0)</f>
        <v>100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IFERROR(__xludf.DUMMYFUNCTION("IMPORTRANGE(""https://docs.google.com/spreadsheets/d/11923uPwbBZFjjGgGUA6NLw09EwE0CqkOc4q9oUmW1yo/edit?usp=sharing"",""นครสวรรค์!I524"")"),60)</f>
        <v>60</v>
      </c>
      <c r="J629" s="340">
        <f ca="1">IFERROR(__xludf.DUMMYFUNCTION("IMPORTRANGE(""https://docs.google.com/spreadsheets/d/11923uPwbBZFjjGgGUA6NLw09EwE0CqkOc4q9oUmW1yo/edit?usp=sharing"",""นครสวรรค์!J524"")"),60)</f>
        <v>60</v>
      </c>
      <c r="K629" s="341">
        <f t="shared" ca="1" si="129"/>
        <v>100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0">
        <f ca="1">IFERROR(__xludf.DUMMYFUNCTION("IMPORTRANGE(""https://docs.google.com/spreadsheets/d/11923uPwbBZFjjGgGUA6NLw09EwE0CqkOc4q9oUmW1yo/edit?usp=sharing"",""นครสวรรค์!J525"")"),564456.45)</f>
        <v>564456.44999999995</v>
      </c>
      <c r="K630" s="341">
        <f t="shared" ca="1" si="129"/>
        <v>11.322111420133767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IFERROR(__xludf.DUMMYFUNCTION("IMPORTRANGE(""https://docs.google.com/spreadsheets/d/11923uPwbBZFjjGgGUA6NLw09EwE0CqkOc4q9oUmW1yo/edit?usp=sharing"",""นครสวรรค์!I526"")"),266)</f>
        <v>266</v>
      </c>
      <c r="J631" s="340">
        <f ca="1">IFERROR(__xludf.DUMMYFUNCTION("IMPORTRANGE(""https://docs.google.com/spreadsheets/d/11923uPwbBZFjjGgGUA6NLw09EwE0CqkOc4q9oUmW1yo/edit?usp=sharing"",""นครสวรรค์!J526"")"),206)</f>
        <v>206</v>
      </c>
      <c r="K631" s="341">
        <f t="shared" ca="1" si="129"/>
        <v>77.443609022556387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0">
        <f ca="1">IFERROR(__xludf.DUMMYFUNCTION("IMPORTRANGE(""https://docs.google.com/spreadsheets/d/11923uPwbBZFjjGgGUA6NLw09EwE0CqkOc4q9oUmW1yo/edit?usp=sharing"",""นครสวรรค์!J527"")"),13550174.33)</f>
        <v>13550174.33</v>
      </c>
      <c r="K632" s="341">
        <f t="shared" ca="1" si="129"/>
        <v>26.371246730990546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IFERROR(__xludf.DUMMYFUNCTION("IMPORTRANGE(""https://docs.google.com/spreadsheets/d/11923uPwbBZFjjGgGUA6NLw09EwE0CqkOc4q9oUmW1yo/edit?usp=sharing"",""นครสวรรค์!I528"")"),4298)</f>
        <v>4298</v>
      </c>
      <c r="J633" s="340">
        <f ca="1">IFERROR(__xludf.DUMMYFUNCTION("IMPORTRANGE(""https://docs.google.com/spreadsheets/d/11923uPwbBZFjjGgGUA6NLw09EwE0CqkOc4q9oUmW1yo/edit?usp=sharing"",""นครสวรรค์!J528"")"),1837)</f>
        <v>1837</v>
      </c>
      <c r="K633" s="341">
        <f t="shared" ca="1" si="129"/>
        <v>42.740809678920428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IFERROR(__xludf.DUMMYFUNCTION("IMPORTRANGE(""https://docs.google.com/spreadsheets/d/11923uPwbBZFjjGgGUA6NLw09EwE0CqkOc4q9oUmW1yo/edit?usp=sharing"",""นครสวรรค์!I529"")"),1260000)</f>
        <v>1260000</v>
      </c>
      <c r="J634" s="340">
        <f ca="1">IFERROR(__xludf.DUMMYFUNCTION("IMPORTRANGE(""https://docs.google.com/spreadsheets/d/11923uPwbBZFjjGgGUA6NLw09EwE0CqkOc4q9oUmW1yo/edit?usp=sharing"",""นครสวรรค์!J529"")"),0)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138115</v>
      </c>
      <c r="M636" s="510"/>
      <c r="N636" s="509">
        <f ca="1">SUM(N637:N638)</f>
        <v>19450</v>
      </c>
      <c r="O636" s="509">
        <f t="shared" ref="O636:O640" ca="1" si="130">+IF(L636&gt;0,N636*100/L636,0)</f>
        <v>14.082467508959924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138115</v>
      </c>
      <c r="M638" s="520"/>
      <c r="N638" s="521">
        <f ca="1">SUM(N639:N640)</f>
        <v>19450</v>
      </c>
      <c r="O638" s="521">
        <f t="shared" ca="1" si="130"/>
        <v>14.082467508959924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138115</v>
      </c>
      <c r="M640" s="520"/>
      <c r="N640" s="521">
        <f ca="1">SUM(N641:N644)</f>
        <v>19450</v>
      </c>
      <c r="O640" s="521">
        <f t="shared" ca="1" si="130"/>
        <v>14.082467508959924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IFERROR(__xludf.DUMMYFUNCTION("IMPORTRANGE(""https://docs.google.com/spreadsheets/d/11923uPwbBZFjjGgGUA6NLw09EwE0CqkOc4q9oUmW1yo/edit?usp=sharing"",""นครสวรรค์!J541"")"),0)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IFERROR(__xludf.DUMMYFUNCTION("IMPORTRANGE(""https://docs.google.com/spreadsheets/d/11923uPwbBZFjjGgGUA6NLw09EwE0CqkOc4q9oUmW1yo/edit?usp=sharing"",""นครสวรรค์!J542"")"),0)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IFERROR(__xludf.DUMMYFUNCTION("IMPORTRANGE(""https://docs.google.com/spreadsheets/d/11923uPwbBZFjjGgGUA6NLw09EwE0CqkOc4q9oUmW1yo/edit?usp=sharing"",""นครสวรรค์!I543"")"),85)</f>
        <v>85</v>
      </c>
      <c r="J648" s="535">
        <f ca="1">IFERROR(__xludf.DUMMYFUNCTION("IMPORTRANGE(""https://docs.google.com/spreadsheets/d/11923uPwbBZFjjGgGUA6NLw09EwE0CqkOc4q9oUmW1yo/edit?usp=sharing"",""นครสวรรค์!J543"")"),0)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IFERROR(__xludf.DUMMYFUNCTION("IMPORTRANGE(""https://docs.google.com/spreadsheets/d/11923uPwbBZFjjGgGUA6NLw09EwE0CqkOc4q9oUmW1yo/edit?usp=sharing"",""นครสวรรค์!L543"")"),6800)</f>
        <v>6800</v>
      </c>
      <c r="M648" s="520"/>
      <c r="N648" s="537">
        <f ca="1">IFERROR(__xludf.DUMMYFUNCTION("IMPORTRANGE(""https://docs.google.com/spreadsheets/d/11923uPwbBZFjjGgGUA6NLw09EwE0CqkOc4q9oUmW1yo/edit?usp=sharing"",""นครสวรรค์!M543"")"),0)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IFERROR(__xludf.DUMMYFUNCTION("IMPORTRANGE(""https://docs.google.com/spreadsheets/d/11923uPwbBZFjjGgGUA6NLw09EwE0CqkOc4q9oUmW1yo/edit?usp=sharing"",""นครสวรรค์!I544"")"),7)</f>
        <v>7</v>
      </c>
      <c r="J649" s="535">
        <f ca="1">IFERROR(__xludf.DUMMYFUNCTION("IMPORTRANGE(""https://docs.google.com/spreadsheets/d/11923uPwbBZFjjGgGUA6NLw09EwE0CqkOc4q9oUmW1yo/edit?usp=sharing"",""นครสวรรค์!J544"")"),0)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IFERROR(__xludf.DUMMYFUNCTION("IMPORTRANGE(""https://docs.google.com/spreadsheets/d/11923uPwbBZFjjGgGUA6NLw09EwE0CqkOc4q9oUmW1yo/edit?usp=sharing"",""นครสวรรค์!L544"")"),840)</f>
        <v>840</v>
      </c>
      <c r="M649" s="520"/>
      <c r="N649" s="537">
        <f ca="1">IFERROR(__xludf.DUMMYFUNCTION("IMPORTRANGE(""https://docs.google.com/spreadsheets/d/11923uPwbBZFjjGgGUA6NLw09EwE0CqkOc4q9oUmW1yo/edit?usp=sharing"",""นครสวรรค์!M544"")"),0)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IFERROR(__xludf.DUMMYFUNCTION("IMPORTRANGE(""https://docs.google.com/spreadsheets/d/11923uPwbBZFjjGgGUA6NLw09EwE0CqkOc4q9oUmW1yo/edit?usp=sharing"",""นครสวรรค์!I545"")"),1455)</f>
        <v>1455</v>
      </c>
      <c r="J650" s="535">
        <f ca="1">IFERROR(__xludf.DUMMYFUNCTION("IMPORTRANGE(""https://docs.google.com/spreadsheets/d/11923uPwbBZFjjGgGUA6NLw09EwE0CqkOc4q9oUmW1yo/edit?usp=sharing"",""นครสวรรค์!J545"")"),0)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IFERROR(__xludf.DUMMYFUNCTION("IMPORTRANGE(""https://docs.google.com/spreadsheets/d/11923uPwbBZFjjGgGUA6NLw09EwE0CqkOc4q9oUmW1yo/edit?usp=sharing"",""นครสวรรค์!L545"")"),7275)</f>
        <v>7275</v>
      </c>
      <c r="M650" s="520"/>
      <c r="N650" s="537">
        <f ca="1">IFERROR(__xludf.DUMMYFUNCTION("IMPORTRANGE(""https://docs.google.com/spreadsheets/d/11923uPwbBZFjjGgGUA6NLw09EwE0CqkOc4q9oUmW1yo/edit?usp=sharing"",""นครสวรรค์!M545"")"),0)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IFERROR(__xludf.DUMMYFUNCTION("IMPORTRANGE(""https://docs.google.com/spreadsheets/d/11923uPwbBZFjjGgGUA6NLw09EwE0CqkOc4q9oUmW1yo/edit?usp=sharing"",""นครสวรรค์!I546"")"),600)</f>
        <v>600</v>
      </c>
      <c r="J651" s="535">
        <f ca="1">J657+J660</f>
        <v>558.20000000000005</v>
      </c>
      <c r="K651" s="536">
        <f t="shared" ca="1" si="131"/>
        <v>93.033333333333346</v>
      </c>
      <c r="L651" s="521">
        <f ca="1">IFERROR(__xludf.DUMMYFUNCTION("IMPORTRANGE(""https://docs.google.com/spreadsheets/d/11923uPwbBZFjjGgGUA6NLw09EwE0CqkOc4q9oUmW1yo/edit?usp=sharing"",""นครสวรรค์!L546"")"),15000)</f>
        <v>15000</v>
      </c>
      <c r="M651" s="520"/>
      <c r="N651" s="537">
        <f ca="1">IFERROR(__xludf.DUMMYFUNCTION("IMPORTRANGE(""https://docs.google.com/spreadsheets/d/11923uPwbBZFjjGgGUA6NLw09EwE0CqkOc4q9oUmW1yo/edit?usp=sharing"",""นครสวรรค์!M546"")"),1600)</f>
        <v>1600</v>
      </c>
      <c r="O651" s="536">
        <f t="shared" ca="1" si="132"/>
        <v>10.666666666666666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IFERROR(__xludf.DUMMYFUNCTION("IMPORTRANGE(""https://docs.google.com/spreadsheets/d/11923uPwbBZFjjGgGUA6NLw09EwE0CqkOc4q9oUmW1yo/edit?usp=sharing"",""นครสวรรค์!J547"")"),23)</f>
        <v>23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IFERROR(__xludf.DUMMYFUNCTION("IMPORTRANGE(""https://docs.google.com/spreadsheets/d/11923uPwbBZFjjGgGUA6NLw09EwE0CqkOc4q9oUmW1yo/edit?usp=sharing"",""นครสวรรค์!J548"")"),558.2)</f>
        <v>558.20000000000005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IFERROR(__xludf.DUMMYFUNCTION("IMPORTRANGE(""https://docs.google.com/spreadsheets/d/11923uPwbBZFjjGgGUA6NLw09EwE0CqkOc4q9oUmW1yo/edit?usp=sharing"",""นครสวรรค์!J550"")"),27)</f>
        <v>27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IFERROR(__xludf.DUMMYFUNCTION("IMPORTRANGE(""https://docs.google.com/spreadsheets/d/11923uPwbBZFjjGgGUA6NLw09EwE0CqkOc4q9oUmW1yo/edit?usp=sharing"",""นครสวรรค์!J551"")"),29)</f>
        <v>29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IFERROR(__xludf.DUMMYFUNCTION("IMPORTRANGE(""https://docs.google.com/spreadsheets/d/11923uPwbBZFjjGgGUA6NLw09EwE0CqkOc4q9oUmW1yo/edit?usp=sharing"",""นครสวรรค์!J552"")"),558.2)</f>
        <v>558.20000000000005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IFERROR(__xludf.DUMMYFUNCTION("IMPORTRANGE(""https://docs.google.com/spreadsheets/d/11923uPwbBZFjjGgGUA6NLw09EwE0CqkOc4q9oUmW1yo/edit?usp=sharing"",""นครสวรรค์!J553"")"),0)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IFERROR(__xludf.DUMMYFUNCTION("IMPORTRANGE(""https://docs.google.com/spreadsheets/d/11923uPwbBZFjjGgGUA6NLw09EwE0CqkOc4q9oUmW1yo/edit?usp=sharing"",""นครสวรรค์!J554"")"),0)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IFERROR(__xludf.DUMMYFUNCTION("IMPORTRANGE(""https://docs.google.com/spreadsheets/d/11923uPwbBZFjjGgGUA6NLw09EwE0CqkOc4q9oUmW1yo/edit?usp=sharing"",""นครสวรรค์!J555"")"),0)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IFERROR(__xludf.DUMMYFUNCTION("IMPORTRANGE(""https://docs.google.com/spreadsheets/d/11923uPwbBZFjjGgGUA6NLw09EwE0CqkOc4q9oUmW1yo/edit?usp=sharing"",""นครสวรรค์!J556"")"),0)</f>
        <v>0</v>
      </c>
      <c r="K661" s="536"/>
      <c r="L661" s="521">
        <f ca="1">IFERROR(__xludf.DUMMYFUNCTION("IMPORTRANGE(""https://docs.google.com/spreadsheets/d/11923uPwbBZFjjGgGUA6NLw09EwE0CqkOc4q9oUmW1yo/edit?usp=sharing"",""นครสวรรค์!L556"")"),103400)</f>
        <v>103400</v>
      </c>
      <c r="M661" s="520"/>
      <c r="N661" s="537">
        <f ca="1">IFERROR(__xludf.DUMMYFUNCTION("IMPORTRANGE(""https://docs.google.com/spreadsheets/d/11923uPwbBZFjjGgGUA6NLw09EwE0CqkOc4q9oUmW1yo/edit?usp=sharing"",""นครสวรรค์!M556"")"),17850)</f>
        <v>17850</v>
      </c>
      <c r="O661" s="536">
        <f ca="1">IF(L661&gt;0,N661*100/L661,0)</f>
        <v>17.263056092843328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IFERROR(__xludf.DUMMYFUNCTION("IMPORTRANGE(""https://docs.google.com/spreadsheets/d/11923uPwbBZFjjGgGUA6NLw09EwE0CqkOc4q9oUmW1yo/edit?usp=sharing"",""นครสวรรค์!J557"")"),0)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IFERROR(__xludf.DUMMYFUNCTION("IMPORTRANGE(""https://docs.google.com/spreadsheets/d/11923uPwbBZFjjGgGUA6NLw09EwE0CqkOc4q9oUmW1yo/edit?usp=sharing"",""นครสวรรค์!I558"")"),2585)</f>
        <v>2585</v>
      </c>
      <c r="J663" s="535">
        <f ca="1">IFERROR(__xludf.DUMMYFUNCTION("IMPORTRANGE(""https://docs.google.com/spreadsheets/d/11923uPwbBZFjjGgGUA6NLw09EwE0CqkOc4q9oUmW1yo/edit?usp=sharing"",""นครสวรรค์!J558"")"),0)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IFERROR(__xludf.DUMMYFUNCTION("IMPORTRANGE(""https://docs.google.com/spreadsheets/d/11923uPwbBZFjjGgGUA6NLw09EwE0CqkOc4q9oUmW1yo/edit?usp=sharing"",""นครสวรรค์!I560"")"),40)</f>
        <v>40</v>
      </c>
      <c r="J665" s="535">
        <f ca="1">IFERROR(__xludf.DUMMYFUNCTION("IMPORTRANGE(""https://docs.google.com/spreadsheets/d/11923uPwbBZFjjGgGUA6NLw09EwE0CqkOc4q9oUmW1yo/edit?usp=sharing"",""นครสวรรค์!J560"")"),0)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IFERROR(__xludf.DUMMYFUNCTION("IMPORTRANGE(""https://docs.google.com/spreadsheets/d/11923uPwbBZFjjGgGUA6NLw09EwE0CqkOc4q9oUmW1yo/edit?usp=sharing"",""นครสวรรค์!L560"")"),4800)</f>
        <v>4800</v>
      </c>
      <c r="M665" s="520"/>
      <c r="N665" s="537">
        <f ca="1">IFERROR(__xludf.DUMMYFUNCTION("IMPORTRANGE(""https://docs.google.com/spreadsheets/d/11923uPwbBZFjjGgGUA6NLw09EwE0CqkOc4q9oUmW1yo/edit?usp=sharing"",""นครสวรรค์!M560"")"),0)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IFERROR(__xludf.DUMMYFUNCTION("IMPORTRANGE(""https://docs.google.com/spreadsheets/d/11923uPwbBZFjjGgGUA6NLw09EwE0CqkOc4q9oUmW1yo/edit?usp=sharing"",""นครสวรรค์!J561"")"),0)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IFERROR(__xludf.DUMMYFUNCTION("IMPORTRANGE(""https://docs.google.com/spreadsheets/d/11923uPwbBZFjjGgGUA6NLw09EwE0CqkOc4q9oUmW1yo/edit?usp=sharing"",""นครสวรรค์!J562"")"),0)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IFERROR(__xludf.DUMMYFUNCTION("IMPORTRANGE(""https://docs.google.com/spreadsheets/d/11923uPwbBZFjjGgGUA6NLw09EwE0CqkOc4q9oUmW1yo/edit?usp=sharing"",""นครสวรรค์!I563"")"),0)</f>
        <v>0</v>
      </c>
      <c r="J668" s="535">
        <f ca="1">IFERROR(__xludf.DUMMYFUNCTION("IMPORTRANGE(""https://docs.google.com/spreadsheets/d/11923uPwbBZFjjGgGUA6NLw09EwE0CqkOc4q9oUmW1yo/edit?usp=sharing"",""นครสวรรค์!J563"")"),0)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IFERROR(__xludf.DUMMYFUNCTION("IMPORTRANGE(""https://docs.google.com/spreadsheets/d/11923uPwbBZFjjGgGUA6NLw09EwE0CqkOc4q9oUmW1yo/edit?usp=sharing"",""นครสวรรค์!L563"")"),0)</f>
        <v>0</v>
      </c>
      <c r="M668" s="520"/>
      <c r="N668" s="537">
        <f ca="1">IFERROR(__xludf.DUMMYFUNCTION("IMPORTRANGE(""https://docs.google.com/spreadsheets/d/11923uPwbBZFjjGgGUA6NLw09EwE0CqkOc4q9oUmW1yo/edit?usp=sharing"",""นครสวรรค์!M563"")"),0)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IFERROR(__xludf.DUMMYFUNCTION("IMPORTRANGE(""https://docs.google.com/spreadsheets/d/11923uPwbBZFjjGgGUA6NLw09EwE0CqkOc4q9oUmW1yo/edit?usp=sharing"",""นครสวรรค์!J564"")"),0)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IFERROR(__xludf.DUMMYFUNCTION("IMPORTRANGE(""https://docs.google.com/spreadsheets/d/11923uPwbBZFjjGgGUA6NLw09EwE0CqkOc4q9oUmW1yo/edit?usp=sharing"",""นครสวรรค์!J565"")"),0)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IFERROR(__xludf.DUMMYFUNCTION("IMPORTRANGE(""https://docs.google.com/spreadsheets/d/11923uPwbBZFjjGgGUA6NLw09EwE0CqkOc4q9oUmW1yo/edit?usp=sharing"",""นครสวรรค์!I566"")"),0)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IFERROR(__xludf.DUMMYFUNCTION("IMPORTRANGE(""https://docs.google.com/spreadsheets/d/11923uPwbBZFjjGgGUA6NLw09EwE0CqkOc4q9oUmW1yo/edit?usp=sharing"",""นครสวรรค์!L566"")"),0)</f>
        <v>0</v>
      </c>
      <c r="M671" s="520"/>
      <c r="N671" s="537">
        <f ca="1">IFERROR(__xludf.DUMMYFUNCTION("IMPORTRANGE(""https://docs.google.com/spreadsheets/d/11923uPwbBZFjjGgGUA6NLw09EwE0CqkOc4q9oUmW1yo/edit?usp=sharing"",""นครสวรรค์!M566"")"),0)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IFERROR(__xludf.DUMMYFUNCTION("IMPORTRANGE(""https://docs.google.com/spreadsheets/d/11923uPwbBZFjjGgGUA6NLw09EwE0CqkOc4q9oUmW1yo/edit?usp=sharing"",""นครสวรรค์!J567"")"),0)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IFERROR(__xludf.DUMMYFUNCTION("IMPORTRANGE(""https://docs.google.com/spreadsheets/d/11923uPwbBZFjjGgGUA6NLw09EwE0CqkOc4q9oUmW1yo/edit?usp=sharing"",""นครสวรรค์!J568"")"),0)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IFERROR(__xludf.DUMMYFUNCTION("IMPORTRANGE(""https://docs.google.com/spreadsheets/d/11923uPwbBZFjjGgGUA6NLw09EwE0CqkOc4q9oUmW1yo/edit?usp=sharing"",""นครสวรรค์!J569"")"),0)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IFERROR(__xludf.DUMMYFUNCTION("IMPORTRANGE(""https://docs.google.com/spreadsheets/d/11923uPwbBZFjjGgGUA6NLw09EwE0CqkOc4q9oUmW1yo/edit?usp=sharing"",""นครสวรรค์!J570"")"),0)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IFERROR(__xludf.DUMMYFUNCTION("IMPORTRANGE(""https://docs.google.com/spreadsheets/d/11923uPwbBZFjjGgGUA6NLw09EwE0CqkOc4q9oUmW1yo/edit?usp=sharing"",""นครสวรรค์!J571"")"),0)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IFERROR(__xludf.DUMMYFUNCTION("IMPORTRANGE(""https://docs.google.com/spreadsheets/d/11923uPwbBZFjjGgGUA6NLw09EwE0CqkOc4q9oUmW1yo/edit?usp=sharing"",""นครสวรรค์!J572"")"),0)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D8" sqref="D8:G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28515625" customWidth="1"/>
    <col min="8" max="8" width="10.85546875" customWidth="1"/>
    <col min="9" max="10" width="14.85546875" bestFit="1" customWidth="1"/>
    <col min="11" max="11" width="10.85546875" bestFit="1" customWidth="1"/>
    <col min="12" max="13" width="20.140625" customWidth="1"/>
    <col min="14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270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13730769</v>
      </c>
      <c r="M8" s="23">
        <f t="shared" ca="1" si="0"/>
        <v>10400744</v>
      </c>
      <c r="N8" s="23">
        <f t="shared" ca="1" si="0"/>
        <v>9262847.0700000003</v>
      </c>
      <c r="O8" s="22">
        <f t="shared" ref="O8:O16" ca="1" si="1">IF(L8&gt;0,N8*100/L8,0)</f>
        <v>67.460512007739695</v>
      </c>
      <c r="P8" s="22">
        <f t="shared" ref="P8:P16" ca="1" si="2">IF(M8&gt;0,N8*100/M8,0)</f>
        <v>89.059466034352923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13730769</v>
      </c>
      <c r="M10" s="30">
        <f t="shared" ca="1" si="4"/>
        <v>10400744</v>
      </c>
      <c r="N10" s="30">
        <f t="shared" ca="1" si="4"/>
        <v>9262847.0700000003</v>
      </c>
      <c r="O10" s="29">
        <f t="shared" ca="1" si="1"/>
        <v>67.460512007739695</v>
      </c>
      <c r="P10" s="29">
        <f t="shared" ca="1" si="2"/>
        <v>89.059466034352923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3110144</v>
      </c>
      <c r="N12" s="39">
        <f t="shared" ca="1" si="6"/>
        <v>2772247.0700000003</v>
      </c>
      <c r="O12" s="39">
        <f t="shared" ca="1" si="1"/>
        <v>43.046185123402815</v>
      </c>
      <c r="P12" s="39">
        <f t="shared" ca="1" si="2"/>
        <v>89.135649989196637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692407</v>
      </c>
      <c r="O14" s="39">
        <f t="shared" ca="1" si="1"/>
        <v>15.163849607844124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7290600</v>
      </c>
      <c r="M16" s="39">
        <f t="shared" ca="1" si="10"/>
        <v>7290600</v>
      </c>
      <c r="N16" s="39">
        <f t="shared" ca="1" si="10"/>
        <v>6490600</v>
      </c>
      <c r="O16" s="50">
        <f t="shared" ca="1" si="1"/>
        <v>89.026966230488568</v>
      </c>
      <c r="P16" s="50">
        <f t="shared" ca="1" si="2"/>
        <v>89.026966230488568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10950675</v>
      </c>
      <c r="M18" s="23">
        <f t="shared" ca="1" si="11"/>
        <v>10400744</v>
      </c>
      <c r="N18" s="23">
        <f t="shared" ca="1" si="11"/>
        <v>8570440.0700000003</v>
      </c>
      <c r="O18" s="22">
        <f t="shared" ref="O18:O20" ca="1" si="12">IF(L18&gt;0,N18*100/L18,0)</f>
        <v>78.264034591474953</v>
      </c>
      <c r="P18" s="22">
        <f t="shared" ref="P18:P26" ca="1" si="13">IF(M18&gt;0,N18*100/M18,0)</f>
        <v>82.402182670778174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10950675</v>
      </c>
      <c r="M20" s="30">
        <f t="shared" ca="1" si="15"/>
        <v>10400744</v>
      </c>
      <c r="N20" s="30">
        <f t="shared" ca="1" si="15"/>
        <v>8570440.0700000003</v>
      </c>
      <c r="O20" s="29">
        <f t="shared" ca="1" si="12"/>
        <v>78.264034591474953</v>
      </c>
      <c r="P20" s="29">
        <f t="shared" ca="1" si="13"/>
        <v>82.402182670778174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3110144</v>
      </c>
      <c r="N22" s="39">
        <f t="shared" ca="1" si="18"/>
        <v>2079840.07</v>
      </c>
      <c r="O22" s="39">
        <f t="shared" ca="1" si="17"/>
        <v>56.825066972671323</v>
      </c>
      <c r="P22" s="39">
        <f t="shared" ca="1" si="13"/>
        <v>66.872790134476091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7290600</v>
      </c>
      <c r="M26" s="50">
        <f t="shared" ca="1" si="22"/>
        <v>7290600</v>
      </c>
      <c r="N26" s="50">
        <f t="shared" ca="1" si="22"/>
        <v>6490600</v>
      </c>
      <c r="O26" s="50">
        <f t="shared" ca="1" si="17"/>
        <v>89.026966230488568</v>
      </c>
      <c r="P26" s="50">
        <f t="shared" ca="1" si="13"/>
        <v>89.026966230488568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692407</v>
      </c>
      <c r="O28" s="22">
        <f t="shared" ref="O28:O30" ca="1" si="24">IF(L28&gt;0,N28*100/L28,0)</f>
        <v>24.905884477287458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692407</v>
      </c>
      <c r="O30" s="29">
        <f t="shared" ca="1" si="24"/>
        <v>24.905884477287458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692407</v>
      </c>
      <c r="O32" s="39">
        <f t="shared" ca="1" si="29"/>
        <v>24.905884477287458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692407</v>
      </c>
      <c r="O34" s="39">
        <f t="shared" ca="1" si="29"/>
        <v>24.905884477287458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10950675</v>
      </c>
      <c r="M37" s="55">
        <f t="shared" ca="1" si="33"/>
        <v>10400744</v>
      </c>
      <c r="N37" s="55">
        <f t="shared" ca="1" si="33"/>
        <v>8570440.0700000003</v>
      </c>
      <c r="O37" s="56">
        <f t="shared" ca="1" si="29"/>
        <v>78.264034591474953</v>
      </c>
      <c r="P37" s="56">
        <f t="shared" ca="1" si="25"/>
        <v>82.402182670778174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7540500</v>
      </c>
      <c r="M41" s="79">
        <f t="shared" ca="1" si="34"/>
        <v>7355400</v>
      </c>
      <c r="N41" s="79">
        <f t="shared" ca="1" si="34"/>
        <v>6417441.5499999998</v>
      </c>
      <c r="O41" s="78">
        <f t="shared" ref="O41:O43" ca="1" si="35">IF(L41&gt;0,N41*100/L41,0)</f>
        <v>85.106313241827465</v>
      </c>
      <c r="P41" s="78">
        <f t="shared" ref="P41:P43" ca="1" si="36">IF(M41&gt;0,N41*100/M41,0)</f>
        <v>87.248029338989042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7540500</v>
      </c>
      <c r="M43" s="79">
        <f t="shared" ca="1" si="38"/>
        <v>7355400</v>
      </c>
      <c r="N43" s="79">
        <f t="shared" ca="1" si="38"/>
        <v>6417441.5499999998</v>
      </c>
      <c r="O43" s="78">
        <f t="shared" ca="1" si="35"/>
        <v>85.106313241827465</v>
      </c>
      <c r="P43" s="78">
        <f t="shared" ca="1" si="36"/>
        <v>87.248029338989042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IFERROR(__xludf.DUMMYFUNCTION("IMPORTRANGE(""https://docs.google.com/spreadsheets/d/1Yj_ptqi66GCucihVvJfMjLAmec39IyEx_6qawtMGysU/edit?usp=sharing"",""สบก!R25"")"),417441.55)</f>
        <v>417441.55</v>
      </c>
      <c r="O45" s="39">
        <f ca="1">IF(L45&gt;0,N45*100/L45,0)</f>
        <v>56.372930452397028</v>
      </c>
      <c r="P45" s="39">
        <f ca="1">IF(M45&gt;0,N45*100/M45,0)</f>
        <v>75.160523946705084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IFERROR(__xludf.DUMMYFUNCTION("IMPORTRANGE(""https://docs.google.com/spreadsheets/d/1Yj_ptqi66GCucihVvJfMjLAmec39IyEx_6qawtMGysU/edit?usp=sharing"",""สบก!O25"")"),6800000)</f>
        <v>6800000</v>
      </c>
      <c r="M49" s="50">
        <f ca="1">L49</f>
        <v>6800000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88.235294117647058</v>
      </c>
      <c r="P49" s="50">
        <f ca="1">IF(M49&gt;0,N49*100/M49,0)</f>
        <v>88.235294117647058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364088</v>
      </c>
      <c r="O53" s="120">
        <f t="shared" ref="O53:O55" ca="1" si="40">IF(L53&gt;0,N53*100/L53,0)</f>
        <v>91.022000000000006</v>
      </c>
      <c r="P53" s="120">
        <f t="shared" ref="P53:P55" ca="1" si="41">IF(M53&gt;0,N53*100/M53,0)</f>
        <v>89.42597000041755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364088</v>
      </c>
      <c r="O55" s="120">
        <f t="shared" ca="1" si="40"/>
        <v>91.022000000000006</v>
      </c>
      <c r="P55" s="120">
        <f t="shared" ca="1" si="41"/>
        <v>89.42597000041755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IFERROR(__xludf.DUMMYFUNCTION("IMPORTRANGE(""https://docs.google.com/spreadsheets/d/1Yj_ptqi66GCucihVvJfMjLAmec39IyEx_6qawtMGysU/edit?usp=sharing"",""สบก!AA25"")"),364088)</f>
        <v>364088</v>
      </c>
      <c r="O57" s="39">
        <f ca="1">IF(L57&gt;0,N57*100/L57,0)</f>
        <v>91.022000000000006</v>
      </c>
      <c r="P57" s="39">
        <f ca="1">IF(M57&gt;0,N57*100/M57,0)</f>
        <v>89.42597000041755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864820</v>
      </c>
      <c r="N66" s="152">
        <f t="shared" ca="1" si="45"/>
        <v>634976</v>
      </c>
      <c r="O66" s="151">
        <f t="shared" ref="O66:O68" ca="1" si="46">IF(L66&gt;0,N66*100/L66,0)</f>
        <v>67.752454118651301</v>
      </c>
      <c r="P66" s="151">
        <f t="shared" ref="P66:P68" ca="1" si="47">IF(M66&gt;0,N66*100/M66,0)</f>
        <v>73.422908813394699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864820</v>
      </c>
      <c r="N68" s="88">
        <f t="shared" ca="1" si="49"/>
        <v>634976</v>
      </c>
      <c r="O68" s="156">
        <f t="shared" ca="1" si="46"/>
        <v>67.752454118651301</v>
      </c>
      <c r="P68" s="156">
        <f t="shared" ca="1" si="47"/>
        <v>73.422908813394699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IFERROR(__xludf.DUMMYFUNCTION("IMPORTRANGE(""https://docs.google.com/spreadsheets/d/1Yj_ptqi66GCucihVvJfMjLAmec39IyEx_6qawtMGysU/edit?usp=sharing"",""สบก!AI25"")"),481220)</f>
        <v>481220</v>
      </c>
      <c r="N70" s="168">
        <f ca="1">IFERROR(__xludf.DUMMYFUNCTION("IMPORTRANGE(""https://docs.google.com/spreadsheets/d/1Yj_ptqi66GCucihVvJfMjLAmec39IyEx_6qawtMGysU/edit?usp=sharing"",""สบก!AJ25"")"),251376)</f>
        <v>251376</v>
      </c>
      <c r="O70" s="168">
        <f ca="1">IF(L70&gt;0,N70*100/L70,0)</f>
        <v>45.407514450867055</v>
      </c>
      <c r="P70" s="168">
        <f ca="1">IF(M70&gt;0,N70*100/M70,0)</f>
        <v>52.237230372802458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IFERROR(__xludf.DUMMYFUNCTION("IMPORTRANGE(""https://docs.google.com/spreadsheets/d/11923uPwbBZFjjGgGUA6NLw09EwE0CqkOc4q9oUmW1yo/edit?usp=sharing"",""น่าน!I28"")"),0)</f>
        <v>0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140767</v>
      </c>
      <c r="O94" s="151">
        <f t="shared" ref="O94:O96" ca="1" si="53">IF(L94&gt;0,N94*100/L94,0)</f>
        <v>65.748248482017743</v>
      </c>
      <c r="P94" s="151">
        <f t="shared" ref="P94:P96" ca="1" si="54">IF(M94&gt;0,N94*100/M94,0)</f>
        <v>72.539743887042334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194055</v>
      </c>
      <c r="N96" s="88">
        <f t="shared" ca="1" si="56"/>
        <v>140767</v>
      </c>
      <c r="O96" s="156">
        <f t="shared" ca="1" si="53"/>
        <v>65.748248482017743</v>
      </c>
      <c r="P96" s="156">
        <f t="shared" ca="1" si="54"/>
        <v>72.539743887042334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IFERROR(__xludf.DUMMYFUNCTION("IMPORTRANGE(""https://docs.google.com/spreadsheets/d/1Yj_ptqi66GCucihVvJfMjLAmec39IyEx_6qawtMGysU/edit?usp=sharing"",""สบก!AR25"")"),102055)</f>
        <v>102055</v>
      </c>
      <c r="N98" s="168">
        <f ca="1">IFERROR(__xludf.DUMMYFUNCTION("IMPORTRANGE(""https://docs.google.com/spreadsheets/d/1Yj_ptqi66GCucihVvJfMjLAmec39IyEx_6qawtMGysU/edit?usp=sharing"",""สบก!AS25"")"),48767)</f>
        <v>48767</v>
      </c>
      <c r="O98" s="168">
        <f ca="1">IF(L98&gt;0,N98*100/L98,0)</f>
        <v>39.940212940212938</v>
      </c>
      <c r="P98" s="168">
        <f ca="1">IF(M98&gt;0,N98*100/M98,0)</f>
        <v>47.785017882514332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IFERROR(__xludf.DUMMYFUNCTION("IMPORTRANGE(""https://docs.google.com/spreadsheets/d/11923uPwbBZFjjGgGUA6NLw09EwE0CqkOc4q9oUmW1yo/edit?usp=sharing"",""น่าน!J50"")"),0)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271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IFERROR(__xludf.DUMMYFUNCTION("IMPORTRANGE(""https://docs.google.com/spreadsheets/d/11923uPwbBZFjjGgGUA6NLw09EwE0CqkOc4q9oUmW1yo/edit?usp=sharing"",""น่าน!J65"")"),0)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IFERROR(__xludf.DUMMYFUNCTION("IMPORTRANGE(""https://docs.google.com/spreadsheets/d/11923uPwbBZFjjGgGUA6NLw09EwE0CqkOc4q9oUmW1yo/edit?usp=sharing"",""น่าน!I68"")"),90)</f>
        <v>90</v>
      </c>
      <c r="J138" s="266">
        <f ca="1">IFERROR(__xludf.DUMMYFUNCTION("IMPORTRANGE(""https://docs.google.com/spreadsheets/d/11923uPwbBZFjjGgGUA6NLw09EwE0CqkOc4q9oUmW1yo/edit?usp=sharing"",""น่าน!J68"")"),90)</f>
        <v>90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790375</v>
      </c>
      <c r="N140" s="152">
        <f t="shared" ca="1" si="64"/>
        <v>464401.52</v>
      </c>
      <c r="O140" s="151">
        <f t="shared" ref="O140:O142" ca="1" si="65">IF(L140&gt;0,N140*100/L140,0)</f>
        <v>56.967801766437681</v>
      </c>
      <c r="P140" s="151">
        <f t="shared" ref="P140:P142" ca="1" si="66">IF(M140&gt;0,N140*100/M140,0)</f>
        <v>58.757111497706788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790375</v>
      </c>
      <c r="N142" s="88">
        <f t="shared" ca="1" si="68"/>
        <v>464401.52</v>
      </c>
      <c r="O142" s="156">
        <f t="shared" ca="1" si="65"/>
        <v>56.967801766437681</v>
      </c>
      <c r="P142" s="156">
        <f t="shared" ca="1" si="66"/>
        <v>58.757111497706788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IFERROR(__xludf.DUMMYFUNCTION("IMPORTRANGE(""https://docs.google.com/spreadsheets/d/1Yj_ptqi66GCucihVvJfMjLAmec39IyEx_6qawtMGysU/edit?usp=sharing"",""สบก!BJ25"")"),790375)</f>
        <v>790375</v>
      </c>
      <c r="N144" s="168">
        <f ca="1">IFERROR(__xludf.DUMMYFUNCTION("IMPORTRANGE(""https://docs.google.com/spreadsheets/d/1Yj_ptqi66GCucihVvJfMjLAmec39IyEx_6qawtMGysU/edit?usp=sharing"",""สบก!BK25"")"),464401.52)</f>
        <v>464401.52</v>
      </c>
      <c r="O144" s="168">
        <f ca="1">IF(L144&gt;0,N144*100/L144,0)</f>
        <v>56.967801766437681</v>
      </c>
      <c r="P144" s="168">
        <f ca="1">IF(M144&gt;0,N144*100/M144,0)</f>
        <v>58.757111497706788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IFERROR(__xludf.DUMMYFUNCTION("IMPORTRANGE(""https://docs.google.com/spreadsheets/d/11923uPwbBZFjjGgGUA6NLw09EwE0CqkOc4q9oUmW1yo/edit?usp=sharing"",""น่าน!I74"")"),4)</f>
        <v>4</v>
      </c>
      <c r="J149" s="274">
        <f ca="1">IFERROR(__xludf.DUMMYFUNCTION("IMPORTRANGE(""https://docs.google.com/spreadsheets/d/11923uPwbBZFjjGgGUA6NLw09EwE0CqkOc4q9oUmW1yo/edit?usp=sharing"",""น่าน!J74"")"),2)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IFERROR(__xludf.DUMMYFUNCTION("IMPORTRANGE(""https://docs.google.com/spreadsheets/d/11923uPwbBZFjjGgGUA6NLw09EwE0CqkOc4q9oUmW1yo/edit?usp=sharing"",""น่าน!I89"")"),4)</f>
        <v>4</v>
      </c>
      <c r="J164" s="283">
        <f ca="1">IFERROR(__xludf.DUMMYFUNCTION("IMPORTRANGE(""https://docs.google.com/spreadsheets/d/11923uPwbBZFjjGgGUA6NLw09EwE0CqkOc4q9oUmW1yo/edit?usp=sharing"",""น่าน!J89"")"),4)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IFERROR(__xludf.DUMMYFUNCTION("IMPORTRANGE(""https://docs.google.com/spreadsheets/d/11923uPwbBZFjjGgGUA6NLw09EwE0CqkOc4q9oUmW1yo/edit?usp=sharing"",""น่าน!I101"")"),0)</f>
        <v>0</v>
      </c>
      <c r="J176" s="283">
        <f ca="1">IFERROR(__xludf.DUMMYFUNCTION("IMPORTRANGE(""https://docs.google.com/spreadsheets/d/11923uPwbBZFjjGgGUA6NLw09EwE0CqkOc4q9oUmW1yo/edit?usp=sharing"",""น่าน!J101"")"),0)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IFERROR(__xludf.DUMMYFUNCTION("IMPORTRANGE(""https://docs.google.com/spreadsheets/d/11923uPwbBZFjjGgGUA6NLw09EwE0CqkOc4q9oUmW1yo/edit?usp=sharing"",""น่าน!J113"")"),0)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IFERROR(__xludf.DUMMYFUNCTION("IMPORTRANGE(""https://docs.google.com/spreadsheets/d/11923uPwbBZFjjGgGUA6NLw09EwE0CqkOc4q9oUmW1yo/edit?usp=sharing"",""น่าน!I114"")"),50000)</f>
        <v>50000</v>
      </c>
      <c r="J189" s="283">
        <f ca="1">IFERROR(__xludf.DUMMYFUNCTION("IMPORTRANGE(""https://docs.google.com/spreadsheets/d/11923uPwbBZFjjGgGUA6NLw09EwE0CqkOc4q9oUmW1yo/edit?usp=sharing"",""น่าน!J114"")"),0)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IFERROR(__xludf.DUMMYFUNCTION("IMPORTRANGE(""https://docs.google.com/spreadsheets/d/11923uPwbBZFjjGgGUA6NLw09EwE0CqkOc4q9oUmW1yo/edit?usp=sharing"",""น่าน!J128"")"),0)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IFERROR(__xludf.DUMMYFUNCTION("IMPORTRANGE(""https://docs.google.com/spreadsheets/d/11923uPwbBZFjjGgGUA6NLw09EwE0CqkOc4q9oUmW1yo/edit?usp=sharing"",""น่าน!I129"")"),90)</f>
        <v>90</v>
      </c>
      <c r="J204" s="283">
        <f ca="1">IFERROR(__xludf.DUMMYFUNCTION("IMPORTRANGE(""https://docs.google.com/spreadsheets/d/11923uPwbBZFjjGgGUA6NLw09EwE0CqkOc4q9oUmW1yo/edit?usp=sharing"",""น่าน!J129"")"),90)</f>
        <v>90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IFERROR(__xludf.DUMMYFUNCTION("IMPORTRANGE(""https://docs.google.com/spreadsheets/d/11923uPwbBZFjjGgGUA6NLw09EwE0CqkOc4q9oUmW1yo/edit?usp=sharing"",""น่าน!J143"")"),0)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IFERROR(__xludf.DUMMYFUNCTION("IMPORTRANGE(""https://docs.google.com/spreadsheets/d/11923uPwbBZFjjGgGUA6NLw09EwE0CqkOc4q9oUmW1yo/edit?usp=sharing"",""น่าน!I144"")"),15)</f>
        <v>15</v>
      </c>
      <c r="J219" s="266">
        <f ca="1">IFERROR(__xludf.DUMMYFUNCTION("IMPORTRANGE(""https://docs.google.com/spreadsheets/d/11923uPwbBZFjjGgGUA6NLw09EwE0CqkOc4q9oUmW1yo/edit?usp=sharing"",""น่าน!J144"")"),15)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20516</v>
      </c>
      <c r="O220" s="151">
        <f t="shared" ref="O220:O222" ca="1" si="73">IF(L220&gt;0,N220*100/L220,0)</f>
        <v>97.117159763313609</v>
      </c>
      <c r="P220" s="151">
        <f t="shared" ref="P220:P222" ca="1" si="74">IF(M220&gt;0,N220*100/M220,0)</f>
        <v>97.117159763313609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20516</v>
      </c>
      <c r="O222" s="156">
        <f t="shared" ca="1" si="73"/>
        <v>97.117159763313609</v>
      </c>
      <c r="P222" s="156">
        <f t="shared" ca="1" si="74"/>
        <v>97.117159763313609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IFERROR(__xludf.DUMMYFUNCTION("IMPORTRANGE(""https://docs.google.com/spreadsheets/d/1Yj_ptqi66GCucihVvJfMjLAmec39IyEx_6qawtMGysU/edit?usp=sharing"",""สบก!BT25"")"),20516)</f>
        <v>20516</v>
      </c>
      <c r="O224" s="168">
        <f ca="1">IF(L224&gt;0,N224*100/L224,0)</f>
        <v>97.117159763313609</v>
      </c>
      <c r="P224" s="168">
        <f ca="1">IF(M224&gt;0,N224*100/M224,0)</f>
        <v>97.117159763313609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IFERROR(__xludf.DUMMYFUNCTION("IMPORTRANGE(""https://docs.google.com/spreadsheets/d/11923uPwbBZFjjGgGUA6NLw09EwE0CqkOc4q9oUmW1yo/edit?usp=sharing"",""น่าน!I149"")"),15)</f>
        <v>15</v>
      </c>
      <c r="J229" s="266">
        <f ca="1">IFERROR(__xludf.DUMMYFUNCTION("IMPORTRANGE(""https://docs.google.com/spreadsheets/d/11923uPwbBZFjjGgGUA6NLw09EwE0CqkOc4q9oUmW1yo/edit?usp=sharing"",""น่าน!J149"")"),15)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IFERROR(__xludf.DUMMYFUNCTION("IMPORTRANGE(""https://docs.google.com/spreadsheets/d/11923uPwbBZFjjGgGUA6NLw09EwE0CqkOc4q9oUmW1yo/edit?usp=sharing"",""น่าน!I158"")"),0)</f>
        <v>0</v>
      </c>
      <c r="J238" s="266">
        <f ca="1">IFERROR(__xludf.DUMMYFUNCTION("IMPORTRANGE(""https://docs.google.com/spreadsheets/d/11923uPwbBZFjjGgGUA6NLw09EwE0CqkOc4q9oUmW1yo/edit?usp=sharing"",""น่าน!J158"")"),0)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IFERROR(__xludf.DUMMYFUNCTION("IMPORTRANGE(""https://docs.google.com/spreadsheets/d/11923uPwbBZFjjGgGUA6NLw09EwE0CqkOc4q9oUmW1yo/edit?usp=sharing"",""น่าน!J166"")"),0)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IFERROR(__xludf.DUMMYFUNCTION("IMPORTRANGE(""https://docs.google.com/spreadsheets/d/11923uPwbBZFjjGgGUA6NLw09EwE0CqkOc4q9oUmW1yo/edit?usp=sharing"",""น่าน!I169"")"),0)</f>
        <v>0</v>
      </c>
      <c r="J249" s="315">
        <f ca="1">IFERROR(__xludf.DUMMYFUNCTION("IMPORTRANGE(""https://docs.google.com/spreadsheets/d/11923uPwbBZFjjGgGUA6NLw09EwE0CqkOc4q9oUmW1yo/edit?usp=sharing"",""น่าน!J169"")"),0)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IFERROR(__xludf.DUMMYFUNCTION("IMPORTRANGE(""https://docs.google.com/spreadsheets/d/11923uPwbBZFjjGgGUA6NLw09EwE0CqkOc4q9oUmW1yo/edit?usp=sharing"",""น่าน!J184"")"),0)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IFERROR(__xludf.DUMMYFUNCTION("IMPORTRANGE(""https://docs.google.com/spreadsheets/d/11923uPwbBZFjjGgGUA6NLw09EwE0CqkOc4q9oUmW1yo/edit?usp=sharing"",""น่าน!I185"")"),15)</f>
        <v>15</v>
      </c>
      <c r="J270" s="315">
        <f ca="1">IFERROR(__xludf.DUMMYFUNCTION("IMPORTRANGE(""https://docs.google.com/spreadsheets/d/11923uPwbBZFjjGgGUA6NLw09EwE0CqkOc4q9oUmW1yo/edit?usp=sharing"",""น่าน!J185"")"),15)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IFERROR(__xludf.DUMMYFUNCTION("IMPORTRANGE(""https://docs.google.com/spreadsheets/d/11923uPwbBZFjjGgGUA6NLw09EwE0CqkOc4q9oUmW1yo/edit?usp=sharing"",""น่าน!I199"")"),0)</f>
        <v>0</v>
      </c>
      <c r="J289" s="315">
        <f ca="1">IFERROR(__xludf.DUMMYFUNCTION("IMPORTRANGE(""https://docs.google.com/spreadsheets/d/11923uPwbBZFjjGgGUA6NLw09EwE0CqkOc4q9oUmW1yo/edit?usp=sharing"",""น่าน!J199"")"),0)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IFERROR(__xludf.DUMMYFUNCTION("IMPORTRANGE(""https://docs.google.com/spreadsheets/d/11923uPwbBZFjjGgGUA6NLw09EwE0CqkOc4q9oUmW1yo/edit?usp=sharing"",""น่าน!J213"")"),0)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IFERROR(__xludf.DUMMYFUNCTION("IMPORTRANGE(""https://docs.google.com/spreadsheets/d/11923uPwbBZFjjGgGUA6NLw09EwE0CqkOc4q9oUmW1yo/edit?usp=sharing"",""น่าน!I214"")"),0)</f>
        <v>0</v>
      </c>
      <c r="J309" s="332">
        <f ca="1">IFERROR(__xludf.DUMMYFUNCTION("IMPORTRANGE(""https://docs.google.com/spreadsheets/d/11923uPwbBZFjjGgGUA6NLw09EwE0CqkOc4q9oUmW1yo/edit?usp=sharing"",""น่าน!J214"")"),0)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IFERROR(__xludf.DUMMYFUNCTION("IMPORTRANGE(""https://docs.google.com/spreadsheets/d/11923uPwbBZFjjGgGUA6NLw09EwE0CqkOc4q9oUmW1yo/edit?usp=sharing"",""น่าน!J226"")"),0)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IFERROR(__xludf.DUMMYFUNCTION("IMPORTRANGE(""https://docs.google.com/spreadsheets/d/11923uPwbBZFjjGgGUA6NLw09EwE0CqkOc4q9oUmW1yo/edit?usp=sharing"",""น่าน!I228"")"),800)</f>
        <v>800</v>
      </c>
      <c r="J328" s="338">
        <f ca="1">IFERROR(__xludf.DUMMYFUNCTION("IMPORTRANGE(""https://docs.google.com/spreadsheets/d/11923uPwbBZFjjGgGUA6NLw09EwE0CqkOc4q9oUmW1yo/edit?usp=sharing"",""น่าน!J228"")"),247)</f>
        <v>247</v>
      </c>
      <c r="K328" s="316">
        <f ca="1">IF(I328&gt;0,J328*100/I328,0)</f>
        <v>30.875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735580</v>
      </c>
      <c r="N329" s="152">
        <f t="shared" ca="1" si="98"/>
        <v>496000</v>
      </c>
      <c r="O329" s="151">
        <f t="shared" ref="O329:O331" ca="1" si="99">IF(L329&gt;0,N329*100/L329,0)</f>
        <v>51.274099343567478</v>
      </c>
      <c r="P329" s="151">
        <f t="shared" ref="P329:P331" ca="1" si="100">IF(M329&gt;0,N329*100/M329,0)</f>
        <v>67.429783300252865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735580</v>
      </c>
      <c r="N331" s="88">
        <f t="shared" ca="1" si="102"/>
        <v>496000</v>
      </c>
      <c r="O331" s="156">
        <f t="shared" ca="1" si="99"/>
        <v>51.274099343567478</v>
      </c>
      <c r="P331" s="156">
        <f t="shared" ca="1" si="100"/>
        <v>67.429783300252865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IFERROR(__xludf.DUMMYFUNCTION("IMPORTRANGE(""https://docs.google.com/spreadsheets/d/1Yj_ptqi66GCucihVvJfMjLAmec39IyEx_6qawtMGysU/edit?usp=sharing"",""สบก!DL25"")"),720580)</f>
        <v>720580</v>
      </c>
      <c r="N333" s="168">
        <f ca="1">IFERROR(__xludf.DUMMYFUNCTION("IMPORTRANGE(""https://docs.google.com/spreadsheets/d/1Yj_ptqi66GCucihVvJfMjLAmec39IyEx_6qawtMGysU/edit?usp=sharing"",""สบก!DM25"")"),481000)</f>
        <v>481000</v>
      </c>
      <c r="O333" s="168">
        <f ca="1">IF(L333&gt;0,N333*100/L333,0)</f>
        <v>50.506641465847643</v>
      </c>
      <c r="P333" s="168">
        <f ca="1">IF(M333&gt;0,N333*100/M333,0)</f>
        <v>66.751783285686528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IFERROR(__xludf.DUMMYFUNCTION("IMPORTRANGE(""https://docs.google.com/spreadsheets/d/11923uPwbBZFjjGgGUA6NLw09EwE0CqkOc4q9oUmW1yo/edit?usp=sharing"",""น่าน!J234"")"),291)</f>
        <v>291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IFERROR(__xludf.DUMMYFUNCTION("IMPORTRANGE(""https://docs.google.com/spreadsheets/d/11923uPwbBZFjjGgGUA6NLw09EwE0CqkOc4q9oUmW1yo/edit?usp=sharing"",""น่าน!J235"")"),972.16)</f>
        <v>972.16</v>
      </c>
      <c r="K340" s="341">
        <f t="shared" ca="1" si="103"/>
        <v>48.607999999999997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IFERROR(__xludf.DUMMYFUNCTION("IMPORTRANGE(""https://docs.google.com/spreadsheets/d/11923uPwbBZFjjGgGUA6NLw09EwE0CqkOc4q9oUmW1yo/edit?usp=sharing"",""น่าน!J236"")"),372)</f>
        <v>372</v>
      </c>
      <c r="K341" s="341">
        <f t="shared" ca="1" si="103"/>
        <v>46.5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IFERROR(__xludf.DUMMYFUNCTION("IMPORTRANGE(""https://docs.google.com/spreadsheets/d/11923uPwbBZFjjGgGUA6NLw09EwE0CqkOc4q9oUmW1yo/edit?usp=sharing"",""น่าน!J237"")"),1609.65999999999)</f>
        <v>1609.6599999999901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IFERROR(__xludf.DUMMYFUNCTION("IMPORTRANGE(""https://docs.google.com/spreadsheets/d/11923uPwbBZFjjGgGUA6NLw09EwE0CqkOc4q9oUmW1yo/edit?usp=sharing"",""น่าน!J238"")"),3)</f>
        <v>3</v>
      </c>
      <c r="K343" s="341">
        <f t="shared" ca="1" si="103"/>
        <v>0.375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IFERROR(__xludf.DUMMYFUNCTION("IMPORTRANGE(""https://docs.google.com/spreadsheets/d/11923uPwbBZFjjGgGUA6NLw09EwE0CqkOc4q9oUmW1yo/edit?usp=sharing"",""น่าน!J239"")"),20.7)</f>
        <v>20.7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IFERROR(__xludf.DUMMYFUNCTION("IMPORTRANGE(""https://docs.google.com/spreadsheets/d/11923uPwbBZFjjGgGUA6NLw09EwE0CqkOc4q9oUmW1yo/edit?usp=sharing"",""น่าน!J240"")"),247)</f>
        <v>247</v>
      </c>
      <c r="K345" s="341">
        <f t="shared" ca="1" si="103"/>
        <v>30.875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IFERROR(__xludf.DUMMYFUNCTION("IMPORTRANGE(""https://docs.google.com/spreadsheets/d/11923uPwbBZFjjGgGUA6NLw09EwE0CqkOc4q9oUmW1yo/edit?usp=sharing"",""น่าน!J241"")"),1109.18)</f>
        <v>1109.18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IFERROR(__xludf.DUMMYFUNCTION("IMPORTRANGE(""https://docs.google.com/spreadsheets/d/11923uPwbBZFjjGgGUA6NLw09EwE0CqkOc4q9oUmW1yo/edit?usp=sharing"",""น่าน!M242"")"),692407)</f>
        <v>692407</v>
      </c>
      <c r="O347" s="357">
        <f ca="1">+IF(L347&gt;0,N347*100/L347,0)</f>
        <v>24.905884477287458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IFERROR(__xludf.DUMMYFUNCTION("IMPORTRANGE(""https://docs.google.com/spreadsheets/d/11923uPwbBZFjjGgGUA6NLw09EwE0CqkOc4q9oUmW1yo/edit?usp=sharing"",""น่าน!M244"")"),117529)</f>
        <v>117529</v>
      </c>
      <c r="O349" s="372">
        <f ca="1">+IF(L349&gt;0,N349*100/L349,0)</f>
        <v>33.908138830385738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IFERROR(__xludf.DUMMYFUNCTION("IMPORTRANGE(""https://docs.google.com/spreadsheets/d/11923uPwbBZFjjGgGUA6NLw09EwE0CqkOc4q9oUmW1yo/edit?usp=sharing"",""น่าน!M247"")"),117529)</f>
        <v>117529</v>
      </c>
      <c r="O352" s="165">
        <f t="shared" ca="1" si="105"/>
        <v>33.908138830385738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IFERROR(__xludf.DUMMYFUNCTION("IMPORTRANGE(""https://docs.google.com/spreadsheets/d/11923uPwbBZFjjGgGUA6NLw09EwE0CqkOc4q9oUmW1yo/edit?usp=sharing"",""น่าน!M249"")"),117529)</f>
        <v>117529</v>
      </c>
      <c r="O354" s="168">
        <f t="shared" ca="1" si="105"/>
        <v>33.908138830385738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IFERROR(__xludf.DUMMYFUNCTION("IMPORTRANGE(""https://docs.google.com/spreadsheets/d/11923uPwbBZFjjGgGUA6NLw09EwE0CqkOc4q9oUmW1yo/edit?usp=sharing"",""น่าน!M250"")"),44120)</f>
        <v>44120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IFERROR(__xludf.DUMMYFUNCTION("IMPORTRANGE(""https://docs.google.com/spreadsheets/d/11923uPwbBZFjjGgGUA6NLw09EwE0CqkOc4q9oUmW1yo/edit?usp=sharing"",""น่าน!M252"")"),70449)</f>
        <v>70449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IFERROR(__xludf.DUMMYFUNCTION("IMPORTRANGE(""https://docs.google.com/spreadsheets/d/11923uPwbBZFjjGgGUA6NLw09EwE0CqkOc4q9oUmW1yo/edit?usp=sharing"",""น่าน!M253"")"),2960)</f>
        <v>2960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IFERROR(__xludf.DUMMYFUNCTION("IMPORTRANGE(""https://docs.google.com/spreadsheets/d/11923uPwbBZFjjGgGUA6NLw09EwE0CqkOc4q9oUmW1yo/edit?usp=sharing"",""น่าน!M275"")"),164088)</f>
        <v>164088</v>
      </c>
      <c r="O380" s="372">
        <f ca="1">+IF(L380&gt;0,N380*100/L380,0)</f>
        <v>15.953797689884494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IFERROR(__xludf.DUMMYFUNCTION("IMPORTRANGE(""https://docs.google.com/spreadsheets/d/11923uPwbBZFjjGgGUA6NLw09EwE0CqkOc4q9oUmW1yo/edit?usp=sharing"",""น่าน!M278"")"),164088)</f>
        <v>164088</v>
      </c>
      <c r="O383" s="165">
        <f t="shared" ca="1" si="109"/>
        <v>15.953797689884494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IFERROR(__xludf.DUMMYFUNCTION("IMPORTRANGE(""https://docs.google.com/spreadsheets/d/11923uPwbBZFjjGgGUA6NLw09EwE0CqkOc4q9oUmW1yo/edit?usp=sharing"",""น่าน!M280"")"),164088)</f>
        <v>164088</v>
      </c>
      <c r="O385" s="168">
        <f t="shared" ca="1" si="109"/>
        <v>15.953797689884494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IFERROR(__xludf.DUMMYFUNCTION("IMPORTRANGE(""https://docs.google.com/spreadsheets/d/11923uPwbBZFjjGgGUA6NLw09EwE0CqkOc4q9oUmW1yo/edit?usp=sharing"",""น่าน!M281"")"),90890)</f>
        <v>90890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IFERROR(__xludf.DUMMYFUNCTION("IMPORTRANGE(""https://docs.google.com/spreadsheets/d/11923uPwbBZFjjGgGUA6NLw09EwE0CqkOc4q9oUmW1yo/edit?usp=sharing"",""น่าน!M283"")"),69558)</f>
        <v>69558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IFERROR(__xludf.DUMMYFUNCTION("IMPORTRANGE(""https://docs.google.com/spreadsheets/d/11923uPwbBZFjjGgGUA6NLw09EwE0CqkOc4q9oUmW1yo/edit?usp=sharing"",""น่าน!M284"")"),3640)</f>
        <v>3640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IFERROR(__xludf.DUMMYFUNCTION("IMPORTRANGE(""https://docs.google.com/spreadsheets/d/11923uPwbBZFjjGgGUA6NLw09EwE0CqkOc4q9oUmW1yo/edit?usp=sharing"",""น่าน!J296"")"),120)</f>
        <v>120</v>
      </c>
      <c r="K401" s="371">
        <f t="shared" ref="K401:K402" ca="1" si="111">IF(I401&gt;0,J401*100/I401,0)</f>
        <v>80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IFERROR(__xludf.DUMMYFUNCTION("IMPORTRANGE(""https://docs.google.com/spreadsheets/d/11923uPwbBZFjjGgGUA6NLw09EwE0CqkOc4q9oUmW1yo/edit?usp=sharing"",""น่าน!M296"")"),99063)</f>
        <v>99063</v>
      </c>
      <c r="O401" s="372">
        <f ca="1">+IF(L401&gt;0,N401*100/L401,0)</f>
        <v>57.328125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IFERROR(__xludf.DUMMYFUNCTION("IMPORTRANGE(""https://docs.google.com/spreadsheets/d/11923uPwbBZFjjGgGUA6NLw09EwE0CqkOc4q9oUmW1yo/edit?usp=sharing"",""น่าน!J297"")"),20)</f>
        <v>20</v>
      </c>
      <c r="K402" s="371">
        <f t="shared" ca="1" si="111"/>
        <v>40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IFERROR(__xludf.DUMMYFUNCTION("IMPORTRANGE(""https://docs.google.com/spreadsheets/d/11923uPwbBZFjjGgGUA6NLw09EwE0CqkOc4q9oUmW1yo/edit?usp=sharing"",""น่าน!M299"")"),99063)</f>
        <v>99063</v>
      </c>
      <c r="O404" s="168">
        <f t="shared" ca="1" si="112"/>
        <v>57.328125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IFERROR(__xludf.DUMMYFUNCTION("IMPORTRANGE(""https://docs.google.com/spreadsheets/d/11923uPwbBZFjjGgGUA6NLw09EwE0CqkOc4q9oUmW1yo/edit?usp=sharing"",""น่าน!M301"")"),99063)</f>
        <v>99063</v>
      </c>
      <c r="O406" s="168">
        <f t="shared" ca="1" si="112"/>
        <v>57.328125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IFERROR(__xludf.DUMMYFUNCTION("IMPORTRANGE(""https://docs.google.com/spreadsheets/d/11923uPwbBZFjjGgGUA6NLw09EwE0CqkOc4q9oUmW1yo/edit?usp=sharing"",""น่าน!M302"")"),96503)</f>
        <v>96503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IFERROR(__xludf.DUMMYFUNCTION("IMPORTRANGE(""https://docs.google.com/spreadsheets/d/11923uPwbBZFjjGgGUA6NLw09EwE0CqkOc4q9oUmW1yo/edit?usp=sharing"",""น่าน!M305"")"),2560)</f>
        <v>2560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IFERROR(__xludf.DUMMYFUNCTION("IMPORTRANGE(""https://docs.google.com/spreadsheets/d/11923uPwbBZFjjGgGUA6NLw09EwE0CqkOc4q9oUmW1yo/edit?usp=sharing"",""น่าน!J311"")"),20)</f>
        <v>20</v>
      </c>
      <c r="K416" s="201">
        <f t="shared" ref="K416:K432" ca="1" si="113">IF(I416&gt;0,J416*100/I416,0)</f>
        <v>40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IFERROR(__xludf.DUMMYFUNCTION("IMPORTRANGE(""https://docs.google.com/spreadsheets/d/11923uPwbBZFjjGgGUA6NLw09EwE0CqkOc4q9oUmW1yo/edit?usp=sharing"",""น่าน!J317"")"),60)</f>
        <v>60</v>
      </c>
      <c r="K422" s="201">
        <f t="shared" ca="1" si="113"/>
        <v>66.666666666666671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IFERROR(__xludf.DUMMYFUNCTION("IMPORTRANGE(""https://docs.google.com/spreadsheets/d/11923uPwbBZFjjGgGUA6NLw09EwE0CqkOc4q9oUmW1yo/edit?usp=sharing"",""น่าน!M330"")"),67905)</f>
        <v>67905</v>
      </c>
      <c r="O435" s="411">
        <f t="shared" ref="O435:O439" ca="1" si="114">+IF(L435&gt;0,N435*100/L435,0)</f>
        <v>52.721273291925463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IFERROR(__xludf.DUMMYFUNCTION("IMPORTRANGE(""https://docs.google.com/spreadsheets/d/11923uPwbBZFjjGgGUA6NLw09EwE0CqkOc4q9oUmW1yo/edit?usp=sharing"",""น่าน!M332"")"),67905)</f>
        <v>67905</v>
      </c>
      <c r="O437" s="168">
        <f t="shared" ca="1" si="114"/>
        <v>52.721273291925463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IFERROR(__xludf.DUMMYFUNCTION("IMPORTRANGE(""https://docs.google.com/spreadsheets/d/11923uPwbBZFjjGgGUA6NLw09EwE0CqkOc4q9oUmW1yo/edit?usp=sharing"",""น่าน!M334"")"),67905)</f>
        <v>67905</v>
      </c>
      <c r="O439" s="168">
        <f t="shared" ca="1" si="114"/>
        <v>52.721273291925463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IFERROR(__xludf.DUMMYFUNCTION("IMPORTRANGE(""https://docs.google.com/spreadsheets/d/11923uPwbBZFjjGgGUA6NLw09EwE0CqkOc4q9oUmW1yo/edit?usp=sharing"",""น่าน!M335"")"),60025)</f>
        <v>60025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IFERROR(__xludf.DUMMYFUNCTION("IMPORTRANGE(""https://docs.google.com/spreadsheets/d/11923uPwbBZFjjGgGUA6NLw09EwE0CqkOc4q9oUmW1yo/edit?usp=sharing"",""น่าน!M338"")"),7880)</f>
        <v>7880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IFERROR(__xludf.DUMMYFUNCTION("IMPORTRANGE(""https://docs.google.com/spreadsheets/d/11923uPwbBZFjjGgGUA6NLw09EwE0CqkOc4q9oUmW1yo/edit?usp=sharing"",""น่าน!M350"")"),106786)</f>
        <v>106786</v>
      </c>
      <c r="O455" s="372">
        <f t="shared" ref="O455:O459" ca="1" si="116">+IF(L455&gt;0,N455*100/L455,0)</f>
        <v>17.311389729174163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IFERROR(__xludf.DUMMYFUNCTION("IMPORTRANGE(""https://docs.google.com/spreadsheets/d/11923uPwbBZFjjGgGUA6NLw09EwE0CqkOc4q9oUmW1yo/edit?usp=sharing"",""น่าน!M352"")"),106786)</f>
        <v>106786</v>
      </c>
      <c r="O457" s="168">
        <f t="shared" ca="1" si="116"/>
        <v>17.311389729174163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IFERROR(__xludf.DUMMYFUNCTION("IMPORTRANGE(""https://docs.google.com/spreadsheets/d/11923uPwbBZFjjGgGUA6NLw09EwE0CqkOc4q9oUmW1yo/edit?usp=sharing"",""น่าน!M354"")"),106786)</f>
        <v>106786</v>
      </c>
      <c r="O459" s="168">
        <f t="shared" ca="1" si="116"/>
        <v>17.311389729174163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IFERROR(__xludf.DUMMYFUNCTION("IMPORTRANGE(""https://docs.google.com/spreadsheets/d/11923uPwbBZFjjGgGUA6NLw09EwE0CqkOc4q9oUmW1yo/edit?usp=sharing"",""น่าน!M357"")"),53516)</f>
        <v>53516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IFERROR(__xludf.DUMMYFUNCTION("IMPORTRANGE(""https://docs.google.com/spreadsheets/d/11923uPwbBZFjjGgGUA6NLw09EwE0CqkOc4q9oUmW1yo/edit?usp=sharing"",""น่าน!M358"")"),53270)</f>
        <v>53270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IFERROR(__xludf.DUMMYFUNCTION("IMPORTRANGE(""https://docs.google.com/spreadsheets/d/11923uPwbBZFjjGgGUA6NLw09EwE0CqkOc4q9oUmW1yo/edit?usp=sharing"",""น่าน!I359"")"),56567)</f>
        <v>56567</v>
      </c>
      <c r="J464" s="266">
        <f ca="1">IFERROR(__xludf.DUMMYFUNCTION("IMPORTRANGE(""https://docs.google.com/spreadsheets/d/11923uPwbBZFjjGgGUA6NLw09EwE0CqkOc4q9oUmW1yo/edit?usp=sharing"",""น่าน!J359"")"),56593.38)</f>
        <v>56593.38</v>
      </c>
      <c r="K464" s="267">
        <f t="shared" ref="K464:K515" ca="1" si="117">IF(I464&gt;0,J464*100/I464,0)</f>
        <v>100.04663496384818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IFERROR(__xludf.DUMMYFUNCTION("IMPORTRANGE(""https://docs.google.com/spreadsheets/d/11923uPwbBZFjjGgGUA6NLw09EwE0CqkOc4q9oUmW1yo/edit?usp=sharing"",""น่าน!I411"")"),0)</f>
        <v>0</v>
      </c>
      <c r="J516" s="266">
        <f ca="1">IFERROR(__xludf.DUMMYFUNCTION("IMPORTRANGE(""https://docs.google.com/spreadsheets/d/11923uPwbBZFjjGgGUA6NLw09EwE0CqkOc4q9oUmW1yo/edit?usp=sharing"",""น่าน!J411"")"),0)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IFERROR(__xludf.DUMMYFUNCTION("IMPORTRANGE(""https://docs.google.com/spreadsheets/d/11923uPwbBZFjjGgGUA6NLw09EwE0CqkOc4q9oUmW1yo/edit?usp=sharing"",""น่าน!I412"")"),0)</f>
        <v>0</v>
      </c>
      <c r="J517" s="283">
        <f ca="1">IFERROR(__xludf.DUMMYFUNCTION("IMPORTRANGE(""https://docs.google.com/spreadsheets/d/11923uPwbBZFjjGgGUA6NLw09EwE0CqkOc4q9oUmW1yo/edit?usp=sharing"",""น่าน!J412"")"),0)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IFERROR(__xludf.DUMMYFUNCTION("IMPORTRANGE(""https://docs.google.com/spreadsheets/d/11923uPwbBZFjjGgGUA6NLw09EwE0CqkOc4q9oUmW1yo/edit?usp=sharing"",""น่าน!I413"")"),0)</f>
        <v>0</v>
      </c>
      <c r="J518" s="283">
        <f ca="1">IFERROR(__xludf.DUMMYFUNCTION("IMPORTRANGE(""https://docs.google.com/spreadsheets/d/11923uPwbBZFjjGgGUA6NLw09EwE0CqkOc4q9oUmW1yo/edit?usp=sharing"",""น่าน!J413"")"),0)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IFERROR(__xludf.DUMMYFUNCTION("IMPORTRANGE(""https://docs.google.com/spreadsheets/d/11923uPwbBZFjjGgGUA6NLw09EwE0CqkOc4q9oUmW1yo/edit?usp=sharing"",""น่าน!I420"")"),13)</f>
        <v>13</v>
      </c>
      <c r="J525" s="283">
        <f ca="1">IFERROR(__xludf.DUMMYFUNCTION("IMPORTRANGE(""https://docs.google.com/spreadsheets/d/11923uPwbBZFjjGgGUA6NLw09EwE0CqkOc4q9oUmW1yo/edit?usp=sharing"",""น่าน!J420"")"),0)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IFERROR(__xludf.DUMMYFUNCTION("IMPORTRANGE(""https://docs.google.com/spreadsheets/d/11923uPwbBZFjjGgGUA6NLw09EwE0CqkOc4q9oUmW1yo/edit?usp=sharing"",""น่าน!I421"")"),4)</f>
        <v>4</v>
      </c>
      <c r="J526" s="283">
        <f ca="1">IFERROR(__xludf.DUMMYFUNCTION("IMPORTRANGE(""https://docs.google.com/spreadsheets/d/11923uPwbBZFjjGgGUA6NLw09EwE0CqkOc4q9oUmW1yo/edit?usp=sharing"",""น่าน!J421"")"),0)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IFERROR(__xludf.DUMMYFUNCTION("IMPORTRANGE(""https://docs.google.com/spreadsheets/d/11923uPwbBZFjjGgGUA6NLw09EwE0CqkOc4q9oUmW1yo/edit?usp=sharing"",""น่าน!J459"")"),1449)</f>
        <v>1449</v>
      </c>
      <c r="K564" s="371">
        <f ca="1">IF(I564&gt;0,J564*100/I564,0)</f>
        <v>67.395348837209298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IFERROR(__xludf.DUMMYFUNCTION("IMPORTRANGE(""https://docs.google.com/spreadsheets/d/11923uPwbBZFjjGgGUA6NLw09EwE0CqkOc4q9oUmW1yo/edit?usp=sharing"",""น่าน!M459"")"),54790)</f>
        <v>54790</v>
      </c>
      <c r="O564" s="372">
        <f t="shared" ref="O564:O568" ca="1" si="122">+IF(L564&gt;0,N564*100/L564,0)</f>
        <v>37.838397790055247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IFERROR(__xludf.DUMMYFUNCTION("IMPORTRANGE(""https://docs.google.com/spreadsheets/d/11923uPwbBZFjjGgGUA6NLw09EwE0CqkOc4q9oUmW1yo/edit?usp=sharing"",""น่าน!M461"")"),54790)</f>
        <v>54790</v>
      </c>
      <c r="O566" s="168">
        <f t="shared" ca="1" si="122"/>
        <v>37.838397790055247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IFERROR(__xludf.DUMMYFUNCTION("IMPORTRANGE(""https://docs.google.com/spreadsheets/d/11923uPwbBZFjjGgGUA6NLw09EwE0CqkOc4q9oUmW1yo/edit?usp=sharing"",""น่าน!M463"")"),54790)</f>
        <v>54790</v>
      </c>
      <c r="O568" s="168">
        <f t="shared" ca="1" si="122"/>
        <v>37.838397790055247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IFERROR(__xludf.DUMMYFUNCTION("IMPORTRANGE(""https://docs.google.com/spreadsheets/d/11923uPwbBZFjjGgGUA6NLw09EwE0CqkOc4q9oUmW1yo/edit?usp=sharing"",""น่าน!M466"")"),52830)</f>
        <v>52830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IFERROR(__xludf.DUMMYFUNCTION("IMPORTRANGE(""https://docs.google.com/spreadsheets/d/11923uPwbBZFjjGgGUA6NLw09EwE0CqkOc4q9oUmW1yo/edit?usp=sharing"",""น่าน!M467"")"),1960)</f>
        <v>1960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IFERROR(__xludf.DUMMYFUNCTION("IMPORTRANGE(""https://docs.google.com/spreadsheets/d/11923uPwbBZFjjGgGUA6NLw09EwE0CqkOc4q9oUmW1yo/edit?usp=sharing"",""น่าน!J468"")"),1449)</f>
        <v>1449</v>
      </c>
      <c r="K573" s="201">
        <f ca="1">IF(I573&gt;0,J573*100/I573,0)</f>
        <v>67.395348837209298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IFERROR(__xludf.DUMMYFUNCTION("IMPORTRANGE(""https://docs.google.com/spreadsheets/d/11923uPwbBZFjjGgGUA6NLw09EwE0CqkOc4q9oUmW1yo/edit?usp=sharing"",""น่าน!J472"")"),1222)</f>
        <v>1222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IFERROR(__xludf.DUMMYFUNCTION("IMPORTRANGE(""https://docs.google.com/spreadsheets/d/11923uPwbBZFjjGgGUA6NLw09EwE0CqkOc4q9oUmW1yo/edit?usp=sharing"",""น่าน!J473"")"),29)</f>
        <v>29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IFERROR(__xludf.DUMMYFUNCTION("IMPORTRANGE(""https://docs.google.com/spreadsheets/d/11923uPwbBZFjjGgGUA6NLw09EwE0CqkOc4q9oUmW1yo/edit?usp=sharing"",""น่าน!J475"")"),4)</f>
        <v>4</v>
      </c>
      <c r="K580" s="371">
        <f ca="1">IF(I580&gt;0,J580*100/I580,0)</f>
        <v>5.7142857142857144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IFERROR(__xludf.DUMMYFUNCTION("IMPORTRANGE(""https://docs.google.com/spreadsheets/d/11923uPwbBZFjjGgGUA6NLw09EwE0CqkOc4q9oUmW1yo/edit?usp=sharing"",""น่าน!M475"")"),54370)</f>
        <v>54370</v>
      </c>
      <c r="O580" s="372">
        <f t="shared" ref="O580:O584" ca="1" si="124">+IF(L580&gt;0,N580*100/L580,0)</f>
        <v>18.216236137635274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IFERROR(__xludf.DUMMYFUNCTION("IMPORTRANGE(""https://docs.google.com/spreadsheets/d/11923uPwbBZFjjGgGUA6NLw09EwE0CqkOc4q9oUmW1yo/edit?usp=sharing"",""น่าน!M477"")"),54370)</f>
        <v>54370</v>
      </c>
      <c r="O582" s="168">
        <f t="shared" ca="1" si="124"/>
        <v>18.216236137635274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IFERROR(__xludf.DUMMYFUNCTION("IMPORTRANGE(""https://docs.google.com/spreadsheets/d/11923uPwbBZFjjGgGUA6NLw09EwE0CqkOc4q9oUmW1yo/edit?usp=sharing"",""น่าน!M479"")"),54370)</f>
        <v>54370</v>
      </c>
      <c r="O584" s="168">
        <f t="shared" ca="1" si="124"/>
        <v>18.216236137635274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IFERROR(__xludf.DUMMYFUNCTION("IMPORTRANGE(""https://docs.google.com/spreadsheets/d/11923uPwbBZFjjGgGUA6NLw09EwE0CqkOc4q9oUmW1yo/edit?usp=sharing"",""น่าน!M482"")"),51320)</f>
        <v>51320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IFERROR(__xludf.DUMMYFUNCTION("IMPORTRANGE(""https://docs.google.com/spreadsheets/d/11923uPwbBZFjjGgGUA6NLw09EwE0CqkOc4q9oUmW1yo/edit?usp=sharing"",""น่าน!J484"")"),1)</f>
        <v>1</v>
      </c>
      <c r="K589" s="163">
        <f t="shared" ref="K589:K596" ca="1" si="125">IF(I589&gt;0,J589*100/I589,0)</f>
        <v>1.4285714285714286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IFERROR(__xludf.DUMMYFUNCTION("IMPORTRANGE(""https://docs.google.com/spreadsheets/d/11923uPwbBZFjjGgGUA6NLw09EwE0CqkOc4q9oUmW1yo/edit?usp=sharing"",""น่าน!J485"")"),1.75)</f>
        <v>1.75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IFERROR(__xludf.DUMMYFUNCTION("IMPORTRANGE(""https://docs.google.com/spreadsheets/d/11923uPwbBZFjjGgGUA6NLw09EwE0CqkOc4q9oUmW1yo/edit?usp=sharing"",""น่าน!J486"")"),2)</f>
        <v>2</v>
      </c>
      <c r="K591" s="163">
        <f t="shared" ca="1" si="125"/>
        <v>2.8571428571428572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IFERROR(__xludf.DUMMYFUNCTION("IMPORTRANGE(""https://docs.google.com/spreadsheets/d/11923uPwbBZFjjGgGUA6NLw09EwE0CqkOc4q9oUmW1yo/edit?usp=sharing"",""น่าน!J487"")"),0.77)</f>
        <v>0.77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0">
        <f ca="1">IFERROR(__xludf.DUMMYFUNCTION("IMPORTRANGE(""https://docs.google.com/spreadsheets/d/11923uPwbBZFjjGgGUA6NLw09EwE0CqkOc4q9oUmW1yo/edit?usp=sharing"",""น่าน!J491"")"),0.88)</f>
        <v>0.88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IFERROR(__xludf.DUMMYFUNCTION("IMPORTRANGE(""https://docs.google.com/spreadsheets/d/11923uPwbBZFjjGgGUA6NLw09EwE0CqkOc4q9oUmW1yo/edit?usp=sharing"",""น่าน!I523"")"),5152563.63)</f>
        <v>5152563.63</v>
      </c>
      <c r="J628" s="340">
        <f ca="1">IFERROR(__xludf.DUMMYFUNCTION("IMPORTRANGE(""https://docs.google.com/spreadsheets/d/11923uPwbBZFjjGgGUA6NLw09EwE0CqkOc4q9oUmW1yo/edit?usp=sharing"",""น่าน!J523"")"),2486464.66)</f>
        <v>2486464.66</v>
      </c>
      <c r="K628" s="341">
        <f t="shared" ref="K628:K635" ca="1" si="129">IF(I628&gt;0,J628*100/I628,0)</f>
        <v>48.256845301685289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IFERROR(__xludf.DUMMYFUNCTION("IMPORTRANGE(""https://docs.google.com/spreadsheets/d/11923uPwbBZFjjGgGUA6NLw09EwE0CqkOc4q9oUmW1yo/edit?usp=sharing"",""น่าน!I524"")"),327)</f>
        <v>327</v>
      </c>
      <c r="J629" s="340">
        <f ca="1">IFERROR(__xludf.DUMMYFUNCTION("IMPORTRANGE(""https://docs.google.com/spreadsheets/d/11923uPwbBZFjjGgGUA6NLw09EwE0CqkOc4q9oUmW1yo/edit?usp=sharing"",""น่าน!J524"")"),164)</f>
        <v>164</v>
      </c>
      <c r="K629" s="341">
        <f t="shared" ca="1" si="129"/>
        <v>50.152905198776757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IFERROR(__xludf.DUMMYFUNCTION("IMPORTRANGE(""https://docs.google.com/spreadsheets/d/11923uPwbBZFjjGgGUA6NLw09EwE0CqkOc4q9oUmW1yo/edit?usp=sharing"",""น่าน!I525"")"),1068977.23)</f>
        <v>1068977.23</v>
      </c>
      <c r="J630" s="340">
        <f ca="1">IFERROR(__xludf.DUMMYFUNCTION("IMPORTRANGE(""https://docs.google.com/spreadsheets/d/11923uPwbBZFjjGgGUA6NLw09EwE0CqkOc4q9oUmW1yo/edit?usp=sharing"",""น่าน!J525"")"),355449.51)</f>
        <v>355449.51</v>
      </c>
      <c r="K630" s="341">
        <f t="shared" ca="1" si="129"/>
        <v>33.251364016425306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IFERROR(__xludf.DUMMYFUNCTION("IMPORTRANGE(""https://docs.google.com/spreadsheets/d/11923uPwbBZFjjGgGUA6NLw09EwE0CqkOc4q9oUmW1yo/edit?usp=sharing"",""น่าน!I526"")"),68)</f>
        <v>68</v>
      </c>
      <c r="J631" s="340">
        <f ca="1">IFERROR(__xludf.DUMMYFUNCTION("IMPORTRANGE(""https://docs.google.com/spreadsheets/d/11923uPwbBZFjjGgGUA6NLw09EwE0CqkOc4q9oUmW1yo/edit?usp=sharing"",""น่าน!J526"")"),58)</f>
        <v>58</v>
      </c>
      <c r="K631" s="341">
        <f t="shared" ca="1" si="129"/>
        <v>85.294117647058826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IFERROR(__xludf.DUMMYFUNCTION("IMPORTRANGE(""https://docs.google.com/spreadsheets/d/11923uPwbBZFjjGgGUA6NLw09EwE0CqkOc4q9oUmW1yo/edit?usp=sharing"",""น่าน!I527"")"),0)</f>
        <v>0</v>
      </c>
      <c r="J632" s="340">
        <f ca="1">IFERROR(__xludf.DUMMYFUNCTION("IMPORTRANGE(""https://docs.google.com/spreadsheets/d/11923uPwbBZFjjGgGUA6NLw09EwE0CqkOc4q9oUmW1yo/edit?usp=sharing"",""น่าน!J527"")"),0)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IFERROR(__xludf.DUMMYFUNCTION("IMPORTRANGE(""https://docs.google.com/spreadsheets/d/11923uPwbBZFjjGgGUA6NLw09EwE0CqkOc4q9oUmW1yo/edit?usp=sharing"",""น่าน!I528"")"),0)</f>
        <v>0</v>
      </c>
      <c r="J633" s="340">
        <f ca="1">IFERROR(__xludf.DUMMYFUNCTION("IMPORTRANGE(""https://docs.google.com/spreadsheets/d/11923uPwbBZFjjGgGUA6NLw09EwE0CqkOc4q9oUmW1yo/edit?usp=sharing"",""น่าน!J528"")"),0)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IFERROR(__xludf.DUMMYFUNCTION("IMPORTRANGE(""https://docs.google.com/spreadsheets/d/11923uPwbBZFjjGgGUA6NLw09EwE0CqkOc4q9oUmW1yo/edit?usp=sharing"",""น่าน!I529"")"),6000000)</f>
        <v>6000000</v>
      </c>
      <c r="J634" s="340">
        <f ca="1">IFERROR(__xludf.DUMMYFUNCTION("IMPORTRANGE(""https://docs.google.com/spreadsheets/d/11923uPwbBZFjjGgGUA6NLw09EwE0CqkOc4q9oUmW1yo/edit?usp=sharing"",""น่าน!J529"")"),2210000)</f>
        <v>2210000</v>
      </c>
      <c r="K634" s="341">
        <f t="shared" ca="1" si="129"/>
        <v>36.833333333333336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IFERROR(__xludf.DUMMYFUNCTION("IMPORTRANGE(""https://docs.google.com/spreadsheets/d/11923uPwbBZFjjGgGUA6NLw09EwE0CqkOc4q9oUmW1yo/edit?usp=sharing"",""น่าน!J530"")"),52)</f>
        <v>52</v>
      </c>
      <c r="K635" s="486">
        <f t="shared" ca="1" si="129"/>
        <v>23.318385650224215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IFERROR(__xludf.DUMMYFUNCTION("IMPORTRANGE(""https://docs.google.com/spreadsheets/d/11923uPwbBZFjjGgGUA6NLw09EwE0CqkOc4q9oUmW1yo/edit?usp=sharing"",""น่าน!J541"")"),0)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IFERROR(__xludf.DUMMYFUNCTION("IMPORTRANGE(""https://docs.google.com/spreadsheets/d/11923uPwbBZFjjGgGUA6NLw09EwE0CqkOc4q9oUmW1yo/edit?usp=sharing"",""น่าน!J542"")"),0)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IFERROR(__xludf.DUMMYFUNCTION("IMPORTRANGE(""https://docs.google.com/spreadsheets/d/11923uPwbBZFjjGgGUA6NLw09EwE0CqkOc4q9oUmW1yo/edit?usp=sharing"",""น่าน!I543"")"),0)</f>
        <v>0</v>
      </c>
      <c r="J648" s="535">
        <f ca="1">IFERROR(__xludf.DUMMYFUNCTION("IMPORTRANGE(""https://docs.google.com/spreadsheets/d/11923uPwbBZFjjGgGUA6NLw09EwE0CqkOc4q9oUmW1yo/edit?usp=sharing"",""น่าน!J543"")"),0)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IFERROR(__xludf.DUMMYFUNCTION("IMPORTRANGE(""https://docs.google.com/spreadsheets/d/11923uPwbBZFjjGgGUA6NLw09EwE0CqkOc4q9oUmW1yo/edit?usp=sharing"",""น่าน!L543"")"),0)</f>
        <v>0</v>
      </c>
      <c r="M648" s="520"/>
      <c r="N648" s="537">
        <f ca="1">IFERROR(__xludf.DUMMYFUNCTION("IMPORTRANGE(""https://docs.google.com/spreadsheets/d/11923uPwbBZFjjGgGUA6NLw09EwE0CqkOc4q9oUmW1yo/edit?usp=sharing"",""น่าน!M543"")"),0)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IFERROR(__xludf.DUMMYFUNCTION("IMPORTRANGE(""https://docs.google.com/spreadsheets/d/11923uPwbBZFjjGgGUA6NLw09EwE0CqkOc4q9oUmW1yo/edit?usp=sharing"",""น่าน!I544"")"),0)</f>
        <v>0</v>
      </c>
      <c r="J649" s="535">
        <f ca="1">IFERROR(__xludf.DUMMYFUNCTION("IMPORTRANGE(""https://docs.google.com/spreadsheets/d/11923uPwbBZFjjGgGUA6NLw09EwE0CqkOc4q9oUmW1yo/edit?usp=sharing"",""น่าน!J544"")"),0)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IFERROR(__xludf.DUMMYFUNCTION("IMPORTRANGE(""https://docs.google.com/spreadsheets/d/11923uPwbBZFjjGgGUA6NLw09EwE0CqkOc4q9oUmW1yo/edit?usp=sharing"",""น่าน!L544"")"),0)</f>
        <v>0</v>
      </c>
      <c r="M649" s="520"/>
      <c r="N649" s="537">
        <f ca="1">IFERROR(__xludf.DUMMYFUNCTION("IMPORTRANGE(""https://docs.google.com/spreadsheets/d/11923uPwbBZFjjGgGUA6NLw09EwE0CqkOc4q9oUmW1yo/edit?usp=sharing"",""น่าน!M544"")"),0)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IFERROR(__xludf.DUMMYFUNCTION("IMPORTRANGE(""https://docs.google.com/spreadsheets/d/11923uPwbBZFjjGgGUA6NLw09EwE0CqkOc4q9oUmW1yo/edit?usp=sharing"",""น่าน!I545"")"),0)</f>
        <v>0</v>
      </c>
      <c r="J650" s="535">
        <f ca="1">IFERROR(__xludf.DUMMYFUNCTION("IMPORTRANGE(""https://docs.google.com/spreadsheets/d/11923uPwbBZFjjGgGUA6NLw09EwE0CqkOc4q9oUmW1yo/edit?usp=sharing"",""น่าน!J545"")"),0)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IFERROR(__xludf.DUMMYFUNCTION("IMPORTRANGE(""https://docs.google.com/spreadsheets/d/11923uPwbBZFjjGgGUA6NLw09EwE0CqkOc4q9oUmW1yo/edit?usp=sharing"",""น่าน!L545"")"),0)</f>
        <v>0</v>
      </c>
      <c r="M650" s="520"/>
      <c r="N650" s="537">
        <f ca="1">IFERROR(__xludf.DUMMYFUNCTION("IMPORTRANGE(""https://docs.google.com/spreadsheets/d/11923uPwbBZFjjGgGUA6NLw09EwE0CqkOc4q9oUmW1yo/edit?usp=sharing"",""น่าน!M545"")"),0)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IFERROR(__xludf.DUMMYFUNCTION("IMPORTRANGE(""https://docs.google.com/spreadsheets/d/11923uPwbBZFjjGgGUA6NLw09EwE0CqkOc4q9oUmW1yo/edit?usp=sharing"",""น่าน!I546"")"),0)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IFERROR(__xludf.DUMMYFUNCTION("IMPORTRANGE(""https://docs.google.com/spreadsheets/d/11923uPwbBZFjjGgGUA6NLw09EwE0CqkOc4q9oUmW1yo/edit?usp=sharing"",""น่าน!L546"")"),0)</f>
        <v>0</v>
      </c>
      <c r="M651" s="520"/>
      <c r="N651" s="537">
        <f ca="1">IFERROR(__xludf.DUMMYFUNCTION("IMPORTRANGE(""https://docs.google.com/spreadsheets/d/11923uPwbBZFjjGgGUA6NLw09EwE0CqkOc4q9oUmW1yo/edit?usp=sharing"",""น่าน!M546"")"),0)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IFERROR(__xludf.DUMMYFUNCTION("IMPORTRANGE(""https://docs.google.com/spreadsheets/d/11923uPwbBZFjjGgGUA6NLw09EwE0CqkOc4q9oUmW1yo/edit?usp=sharing"",""น่าน!J547"")"),0)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IFERROR(__xludf.DUMMYFUNCTION("IMPORTRANGE(""https://docs.google.com/spreadsheets/d/11923uPwbBZFjjGgGUA6NLw09EwE0CqkOc4q9oUmW1yo/edit?usp=sharing"",""น่าน!J548"")"),0)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IFERROR(__xludf.DUMMYFUNCTION("IMPORTRANGE(""https://docs.google.com/spreadsheets/d/11923uPwbBZFjjGgGUA6NLw09EwE0CqkOc4q9oUmW1yo/edit?usp=sharing"",""น่าน!J550"")"),0)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IFERROR(__xludf.DUMMYFUNCTION("IMPORTRANGE(""https://docs.google.com/spreadsheets/d/11923uPwbBZFjjGgGUA6NLw09EwE0CqkOc4q9oUmW1yo/edit?usp=sharing"",""น่าน!J551"")"),0)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IFERROR(__xludf.DUMMYFUNCTION("IMPORTRANGE(""https://docs.google.com/spreadsheets/d/11923uPwbBZFjjGgGUA6NLw09EwE0CqkOc4q9oUmW1yo/edit?usp=sharing"",""น่าน!J552"")"),0)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IFERROR(__xludf.DUMMYFUNCTION("IMPORTRANGE(""https://docs.google.com/spreadsheets/d/11923uPwbBZFjjGgGUA6NLw09EwE0CqkOc4q9oUmW1yo/edit?usp=sharing"",""น่าน!J553"")"),0)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IFERROR(__xludf.DUMMYFUNCTION("IMPORTRANGE(""https://docs.google.com/spreadsheets/d/11923uPwbBZFjjGgGUA6NLw09EwE0CqkOc4q9oUmW1yo/edit?usp=sharing"",""น่าน!J554"")"),0)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IFERROR(__xludf.DUMMYFUNCTION("IMPORTRANGE(""https://docs.google.com/spreadsheets/d/11923uPwbBZFjjGgGUA6NLw09EwE0CqkOc4q9oUmW1yo/edit?usp=sharing"",""น่าน!J555"")"),0)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IFERROR(__xludf.DUMMYFUNCTION("IMPORTRANGE(""https://docs.google.com/spreadsheets/d/11923uPwbBZFjjGgGUA6NLw09EwE0CqkOc4q9oUmW1yo/edit?usp=sharing"",""น่าน!J556"")"),0)</f>
        <v>0</v>
      </c>
      <c r="K661" s="536"/>
      <c r="L661" s="521">
        <f ca="1">IFERROR(__xludf.DUMMYFUNCTION("IMPORTRANGE(""https://docs.google.com/spreadsheets/d/11923uPwbBZFjjGgGUA6NLw09EwE0CqkOc4q9oUmW1yo/edit?usp=sharing"",""น่าน!L556"")"),0)</f>
        <v>0</v>
      </c>
      <c r="M661" s="520"/>
      <c r="N661" s="537">
        <f ca="1">IFERROR(__xludf.DUMMYFUNCTION("IMPORTRANGE(""https://docs.google.com/spreadsheets/d/11923uPwbBZFjjGgGUA6NLw09EwE0CqkOc4q9oUmW1yo/edit?usp=sharing"",""น่าน!M556"")"),0)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IFERROR(__xludf.DUMMYFUNCTION("IMPORTRANGE(""https://docs.google.com/spreadsheets/d/11923uPwbBZFjjGgGUA6NLw09EwE0CqkOc4q9oUmW1yo/edit?usp=sharing"",""น่าน!J557"")"),0)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IFERROR(__xludf.DUMMYFUNCTION("IMPORTRANGE(""https://docs.google.com/spreadsheets/d/11923uPwbBZFjjGgGUA6NLw09EwE0CqkOc4q9oUmW1yo/edit?usp=sharing"",""น่าน!I558"")"),0)</f>
        <v>0</v>
      </c>
      <c r="J663" s="535">
        <f ca="1">IFERROR(__xludf.DUMMYFUNCTION("IMPORTRANGE(""https://docs.google.com/spreadsheets/d/11923uPwbBZFjjGgGUA6NLw09EwE0CqkOc4q9oUmW1yo/edit?usp=sharing"",""น่าน!J558"")"),0)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IFERROR(__xludf.DUMMYFUNCTION("IMPORTRANGE(""https://docs.google.com/spreadsheets/d/11923uPwbBZFjjGgGUA6NLw09EwE0CqkOc4q9oUmW1yo/edit?usp=sharing"",""น่าน!I560"")"),0)</f>
        <v>0</v>
      </c>
      <c r="J665" s="535">
        <f ca="1">IFERROR(__xludf.DUMMYFUNCTION("IMPORTRANGE(""https://docs.google.com/spreadsheets/d/11923uPwbBZFjjGgGUA6NLw09EwE0CqkOc4q9oUmW1yo/edit?usp=sharing"",""น่าน!J560"")"),0)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IFERROR(__xludf.DUMMYFUNCTION("IMPORTRANGE(""https://docs.google.com/spreadsheets/d/11923uPwbBZFjjGgGUA6NLw09EwE0CqkOc4q9oUmW1yo/edit?usp=sharing"",""น่าน!L560"")"),0)</f>
        <v>0</v>
      </c>
      <c r="M665" s="520"/>
      <c r="N665" s="537">
        <f ca="1">IFERROR(__xludf.DUMMYFUNCTION("IMPORTRANGE(""https://docs.google.com/spreadsheets/d/11923uPwbBZFjjGgGUA6NLw09EwE0CqkOc4q9oUmW1yo/edit?usp=sharing"",""น่าน!M560"")"),0)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IFERROR(__xludf.DUMMYFUNCTION("IMPORTRANGE(""https://docs.google.com/spreadsheets/d/11923uPwbBZFjjGgGUA6NLw09EwE0CqkOc4q9oUmW1yo/edit?usp=sharing"",""น่าน!J561"")"),0)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IFERROR(__xludf.DUMMYFUNCTION("IMPORTRANGE(""https://docs.google.com/spreadsheets/d/11923uPwbBZFjjGgGUA6NLw09EwE0CqkOc4q9oUmW1yo/edit?usp=sharing"",""น่าน!J562"")"),0)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IFERROR(__xludf.DUMMYFUNCTION("IMPORTRANGE(""https://docs.google.com/spreadsheets/d/11923uPwbBZFjjGgGUA6NLw09EwE0CqkOc4q9oUmW1yo/edit?usp=sharing"",""น่าน!I563"")"),0)</f>
        <v>0</v>
      </c>
      <c r="J668" s="535">
        <f ca="1">IFERROR(__xludf.DUMMYFUNCTION("IMPORTRANGE(""https://docs.google.com/spreadsheets/d/11923uPwbBZFjjGgGUA6NLw09EwE0CqkOc4q9oUmW1yo/edit?usp=sharing"",""น่าน!J563"")"),0)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IFERROR(__xludf.DUMMYFUNCTION("IMPORTRANGE(""https://docs.google.com/spreadsheets/d/11923uPwbBZFjjGgGUA6NLw09EwE0CqkOc4q9oUmW1yo/edit?usp=sharing"",""น่าน!L563"")"),0)</f>
        <v>0</v>
      </c>
      <c r="M668" s="520"/>
      <c r="N668" s="537">
        <f ca="1">IFERROR(__xludf.DUMMYFUNCTION("IMPORTRANGE(""https://docs.google.com/spreadsheets/d/11923uPwbBZFjjGgGUA6NLw09EwE0CqkOc4q9oUmW1yo/edit?usp=sharing"",""น่าน!M563"")"),0)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IFERROR(__xludf.DUMMYFUNCTION("IMPORTRANGE(""https://docs.google.com/spreadsheets/d/11923uPwbBZFjjGgGUA6NLw09EwE0CqkOc4q9oUmW1yo/edit?usp=sharing"",""น่าน!J564"")"),0)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IFERROR(__xludf.DUMMYFUNCTION("IMPORTRANGE(""https://docs.google.com/spreadsheets/d/11923uPwbBZFjjGgGUA6NLw09EwE0CqkOc4q9oUmW1yo/edit?usp=sharing"",""น่าน!J565"")"),0)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IFERROR(__xludf.DUMMYFUNCTION("IMPORTRANGE(""https://docs.google.com/spreadsheets/d/11923uPwbBZFjjGgGUA6NLw09EwE0CqkOc4q9oUmW1yo/edit?usp=sharing"",""น่าน!I566"")"),0)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IFERROR(__xludf.DUMMYFUNCTION("IMPORTRANGE(""https://docs.google.com/spreadsheets/d/11923uPwbBZFjjGgGUA6NLw09EwE0CqkOc4q9oUmW1yo/edit?usp=sharing"",""น่าน!L566"")"),0)</f>
        <v>0</v>
      </c>
      <c r="M671" s="520"/>
      <c r="N671" s="537">
        <f ca="1">IFERROR(__xludf.DUMMYFUNCTION("IMPORTRANGE(""https://docs.google.com/spreadsheets/d/11923uPwbBZFjjGgGUA6NLw09EwE0CqkOc4q9oUmW1yo/edit?usp=sharing"",""น่าน!M566"")"),0)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IFERROR(__xludf.DUMMYFUNCTION("IMPORTRANGE(""https://docs.google.com/spreadsheets/d/11923uPwbBZFjjGgGUA6NLw09EwE0CqkOc4q9oUmW1yo/edit?usp=sharing"",""น่าน!J567"")"),0)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IFERROR(__xludf.DUMMYFUNCTION("IMPORTRANGE(""https://docs.google.com/spreadsheets/d/11923uPwbBZFjjGgGUA6NLw09EwE0CqkOc4q9oUmW1yo/edit?usp=sharing"",""น่าน!J568"")"),0)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IFERROR(__xludf.DUMMYFUNCTION("IMPORTRANGE(""https://docs.google.com/spreadsheets/d/11923uPwbBZFjjGgGUA6NLw09EwE0CqkOc4q9oUmW1yo/edit?usp=sharing"",""น่าน!J569"")"),0)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IFERROR(__xludf.DUMMYFUNCTION("IMPORTRANGE(""https://docs.google.com/spreadsheets/d/11923uPwbBZFjjGgGUA6NLw09EwE0CqkOc4q9oUmW1yo/edit?usp=sharing"",""น่าน!J570"")"),0)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IFERROR(__xludf.DUMMYFUNCTION("IMPORTRANGE(""https://docs.google.com/spreadsheets/d/11923uPwbBZFjjGgGUA6NLw09EwE0CqkOc4q9oUmW1yo/edit?usp=sharing"",""น่าน!J571"")"),0)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IFERROR(__xludf.DUMMYFUNCTION("IMPORTRANGE(""https://docs.google.com/spreadsheets/d/11923uPwbBZFjjGgGUA6NLw09EwE0CqkOc4q9oUmW1yo/edit?usp=sharing"",""น่าน!J572"")"),0)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665" activePane="bottomLeft" state="frozen"/>
      <selection activeCell="Q596" sqref="Q596"/>
      <selection pane="bottomLeft" activeCell="L605" sqref="L60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.28515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272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3188124.3</v>
      </c>
      <c r="N8" s="23">
        <f t="shared" ca="1" si="0"/>
        <v>3171313.0099999988</v>
      </c>
      <c r="O8" s="22">
        <f t="shared" ref="O8:O16" ca="1" si="1">IF(L8&gt;0,N8*100/L8,0)</f>
        <v>50.208310040465058</v>
      </c>
      <c r="P8" s="22">
        <f t="shared" ref="P8:P16" ca="1" si="2">IF(M8&gt;0,N8*100/M8,0)</f>
        <v>99.472690258657707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3188124.3</v>
      </c>
      <c r="N10" s="30">
        <f t="shared" ca="1" si="4"/>
        <v>3171313.0099999988</v>
      </c>
      <c r="O10" s="29">
        <f t="shared" ca="1" si="1"/>
        <v>50.208310040465058</v>
      </c>
      <c r="P10" s="29">
        <f t="shared" ca="1" si="2"/>
        <v>99.472690258657707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2796324.3</v>
      </c>
      <c r="N12" s="39">
        <f t="shared" ca="1" si="6"/>
        <v>2779513.0099999988</v>
      </c>
      <c r="O12" s="39">
        <f t="shared" ca="1" si="1"/>
        <v>46.915483995219162</v>
      </c>
      <c r="P12" s="39">
        <f t="shared" ca="1" si="2"/>
        <v>99.398807570352233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839965.78999999899</v>
      </c>
      <c r="O14" s="39">
        <f t="shared" ca="1" si="1"/>
        <v>20.03586542124377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3188124.3</v>
      </c>
      <c r="N18" s="23">
        <f t="shared" ca="1" si="11"/>
        <v>2331347.2199999997</v>
      </c>
      <c r="O18" s="22">
        <f t="shared" ref="O18:O20" ca="1" si="12">IF(L18&gt;0,N18*100/L18,0)</f>
        <v>61.857907731086854</v>
      </c>
      <c r="P18" s="22">
        <f t="shared" ref="P18:P26" ca="1" si="13">IF(M18&gt;0,N18*100/M18,0)</f>
        <v>73.125982572260426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3188124.3</v>
      </c>
      <c r="N20" s="30">
        <f t="shared" ca="1" si="15"/>
        <v>2331347.2199999997</v>
      </c>
      <c r="O20" s="29">
        <f t="shared" ca="1" si="12"/>
        <v>61.857907731086854</v>
      </c>
      <c r="P20" s="29">
        <f t="shared" ca="1" si="13"/>
        <v>73.125982572260426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2796324.3</v>
      </c>
      <c r="N22" s="39">
        <f t="shared" ca="1" si="18"/>
        <v>1939547.22</v>
      </c>
      <c r="O22" s="39">
        <f t="shared" ca="1" si="17"/>
        <v>57.432755268982774</v>
      </c>
      <c r="P22" s="39">
        <f t="shared" ca="1" si="13"/>
        <v>69.360596694739598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839965.78999999899</v>
      </c>
      <c r="O28" s="22">
        <f t="shared" ref="O28:O30" ca="1" si="24">IF(L28&gt;0,N28*100/L28,0)</f>
        <v>32.972988919054252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839965.78999999899</v>
      </c>
      <c r="O30" s="29">
        <f t="shared" ca="1" si="24"/>
        <v>32.972988919054252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839965.78999999899</v>
      </c>
      <c r="O32" s="39">
        <f t="shared" ca="1" si="29"/>
        <v>32.972988919054252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839965.78999999899</v>
      </c>
      <c r="O34" s="39">
        <f t="shared" ca="1" si="29"/>
        <v>32.972988919054252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3188124.3</v>
      </c>
      <c r="N37" s="55">
        <f t="shared" ca="1" si="33"/>
        <v>2331347.2200000002</v>
      </c>
      <c r="O37" s="56">
        <f t="shared" ca="1" si="29"/>
        <v>61.857907731086868</v>
      </c>
      <c r="P37" s="56">
        <f t="shared" ca="1" si="25"/>
        <v>73.125982572260455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528082.26</v>
      </c>
      <c r="O41" s="78">
        <f t="shared" ref="O41:O43" ca="1" si="35">IF(L41&gt;0,N41*100/L41,0)</f>
        <v>65.058797585314778</v>
      </c>
      <c r="P41" s="78">
        <f t="shared" ref="P41:P43" ca="1" si="36">IF(M41&gt;0,N41*100/M41,0)</f>
        <v>80.402292935444578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528082.26</v>
      </c>
      <c r="O43" s="78">
        <f t="shared" ca="1" si="35"/>
        <v>65.058797585314778</v>
      </c>
      <c r="P43" s="78">
        <f t="shared" ca="1" si="36"/>
        <v>80.402292935444578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IFERROR(__xludf.DUMMYFUNCTION("IMPORTRANGE(""https://docs.google.com/spreadsheets/d/1Yj_ptqi66GCucihVvJfMjLAmec39IyEx_6qawtMGysU/edit?usp=sharing"",""สบก!R26"")"),336082.26)</f>
        <v>336082.26</v>
      </c>
      <c r="O45" s="39">
        <f ca="1">IF(L45&gt;0,N45*100/L45,0)</f>
        <v>54.233057931257058</v>
      </c>
      <c r="P45" s="39">
        <f ca="1">IF(M45&gt;0,N45*100/M45,0)</f>
        <v>72.306854561101545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294480</v>
      </c>
      <c r="O53" s="120">
        <f t="shared" ref="O53:O55" ca="1" si="40">IF(L53&gt;0,N53*100/L53,0)</f>
        <v>64.578947368421055</v>
      </c>
      <c r="P53" s="120">
        <f t="shared" ref="P53:P55" ca="1" si="41">IF(M53&gt;0,N53*100/M53,0)</f>
        <v>80.979119167835606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294480</v>
      </c>
      <c r="O55" s="120">
        <f t="shared" ca="1" si="40"/>
        <v>64.578947368421055</v>
      </c>
      <c r="P55" s="120">
        <f t="shared" ca="1" si="41"/>
        <v>80.979119167835606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IFERROR(__xludf.DUMMYFUNCTION("IMPORTRANGE(""https://docs.google.com/spreadsheets/d/1Yj_ptqi66GCucihVvJfMjLAmec39IyEx_6qawtMGysU/edit?usp=sharing"",""สบก!AA26"")"),294480)</f>
        <v>294480</v>
      </c>
      <c r="O57" s="39">
        <f ca="1">IF(L57&gt;0,N57*100/L57,0)</f>
        <v>64.578947368421055</v>
      </c>
      <c r="P57" s="39">
        <f ca="1">IF(M57&gt;0,N57*100/M57,0)</f>
        <v>80.979119167835606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338620</v>
      </c>
      <c r="N66" s="152">
        <f t="shared" ca="1" si="45"/>
        <v>134708.74</v>
      </c>
      <c r="O66" s="151">
        <f t="shared" ref="O66:O68" ca="1" si="46">IF(L66&gt;0,N66*100/L66,0)</f>
        <v>35.264068062827228</v>
      </c>
      <c r="P66" s="151">
        <f t="shared" ref="P66:P68" ca="1" si="47">IF(M66&gt;0,N66*100/M66,0)</f>
        <v>39.781684484082454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338620</v>
      </c>
      <c r="N68" s="88">
        <f t="shared" ca="1" si="49"/>
        <v>134708.74</v>
      </c>
      <c r="O68" s="156">
        <f t="shared" ca="1" si="46"/>
        <v>35.264068062827228</v>
      </c>
      <c r="P68" s="156">
        <f t="shared" ca="1" si="47"/>
        <v>39.781684484082454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IFERROR(__xludf.DUMMYFUNCTION("IMPORTRANGE(""https://docs.google.com/spreadsheets/d/1Yj_ptqi66GCucihVvJfMjLAmec39IyEx_6qawtMGysU/edit?usp=sharing"",""สบก!AI26"")"),338620)</f>
        <v>338620</v>
      </c>
      <c r="N70" s="168">
        <f ca="1">IFERROR(__xludf.DUMMYFUNCTION("IMPORTRANGE(""https://docs.google.com/spreadsheets/d/1Yj_ptqi66GCucihVvJfMjLAmec39IyEx_6qawtMGysU/edit?usp=sharing"",""สบก!AJ26"")"),134708.74)</f>
        <v>134708.74</v>
      </c>
      <c r="O70" s="168">
        <f ca="1">IF(L70&gt;0,N70*100/L70,0)</f>
        <v>35.264068062827228</v>
      </c>
      <c r="P70" s="168">
        <f ca="1">IF(M70&gt;0,N70*100/M70,0)</f>
        <v>39.781684484082454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IFERROR(__xludf.DUMMYFUNCTION("IMPORTRANGE(""https://docs.google.com/spreadsheets/d/11923uPwbBZFjjGgGUA6NLw09EwE0CqkOc4q9oUmW1yo/edit?usp=sharing"",""พะเยา!I28"")"),30)</f>
        <v>30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85.213187695498718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85.213187695498718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IFERROR(__xludf.DUMMYFUNCTION("IMPORTRANGE(""https://docs.google.com/spreadsheets/d/1Yj_ptqi66GCucihVvJfMjLAmec39IyEx_6qawtMGysU/edit?usp=sharing"",""สบก!AR26"")"),114115)</f>
        <v>114115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61.267142794549358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IFERROR(__xludf.DUMMYFUNCTION("IMPORTRANGE(""https://docs.google.com/spreadsheets/d/11923uPwbBZFjjGgGUA6NLw09EwE0CqkOc4q9oUmW1yo/edit?usp=sharing"",""พะเยา!J50"")"),0)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51416</v>
      </c>
      <c r="O118" s="151">
        <f t="shared" ref="O118:O120" ca="1" si="59">IF(L118&gt;0,N118*100/L118,0)</f>
        <v>62.367782629791364</v>
      </c>
      <c r="P118" s="151">
        <f t="shared" ref="P118:P120" ca="1" si="60">IF(M118&gt;0,N118*100/M118,0)</f>
        <v>62.367782629791364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51416</v>
      </c>
      <c r="O120" s="156">
        <f t="shared" ca="1" si="59"/>
        <v>62.367782629791364</v>
      </c>
      <c r="P120" s="156">
        <f t="shared" ca="1" si="60"/>
        <v>62.367782629791364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IFERROR(__xludf.DUMMYFUNCTION("IMPORTRANGE(""https://docs.google.com/spreadsheets/d/1Yj_ptqi66GCucihVvJfMjLAmec39IyEx_6qawtMGysU/edit?usp=sharing"",""สบก!BB26"")"),51416)</f>
        <v>51416</v>
      </c>
      <c r="O122" s="168">
        <f ca="1">IF(L122&gt;0,N122*100/L122,0)</f>
        <v>62.367782629791364</v>
      </c>
      <c r="P122" s="168">
        <f ca="1">IF(M122&gt;0,N122*100/M122,0)</f>
        <v>62.367782629791364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273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IFERROR(__xludf.DUMMYFUNCTION("IMPORTRANGE(""https://docs.google.com/spreadsheets/d/11923uPwbBZFjjGgGUA6NLw09EwE0CqkOc4q9oUmW1yo/edit?usp=sharing"",""พะเยา!J65"")"),0)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IFERROR(__xludf.DUMMYFUNCTION("IMPORTRANGE(""https://docs.google.com/spreadsheets/d/11923uPwbBZFjjGgGUA6NLw09EwE0CqkOc4q9oUmW1yo/edit?usp=sharing"",""พะเยา!I68"")"),55)</f>
        <v>55</v>
      </c>
      <c r="J138" s="266">
        <f ca="1">IFERROR(__xludf.DUMMYFUNCTION("IMPORTRANGE(""https://docs.google.com/spreadsheets/d/11923uPwbBZFjjGgGUA6NLw09EwE0CqkOc4q9oUmW1yo/edit?usp=sharing"",""พะเยา!J68"")"),55)</f>
        <v>55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713325</v>
      </c>
      <c r="N140" s="152">
        <f t="shared" ca="1" si="64"/>
        <v>511667.52</v>
      </c>
      <c r="O140" s="151">
        <f t="shared" ref="O140:O142" ca="1" si="65">IF(L140&gt;0,N140*100/L140,0)</f>
        <v>61.750847212165098</v>
      </c>
      <c r="P140" s="151">
        <f t="shared" ref="P140:P142" ca="1" si="66">IF(M140&gt;0,N140*100/M140,0)</f>
        <v>71.729929555251815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713325</v>
      </c>
      <c r="N142" s="88">
        <f t="shared" ca="1" si="68"/>
        <v>511667.52</v>
      </c>
      <c r="O142" s="156">
        <f t="shared" ca="1" si="65"/>
        <v>61.750847212165098</v>
      </c>
      <c r="P142" s="156">
        <f t="shared" ca="1" si="66"/>
        <v>71.729929555251815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IFERROR(__xludf.DUMMYFUNCTION("IMPORTRANGE(""https://docs.google.com/spreadsheets/d/1Yj_ptqi66GCucihVvJfMjLAmec39IyEx_6qawtMGysU/edit?usp=sharing"",""สบก!BJ26"")"),713325)</f>
        <v>713325</v>
      </c>
      <c r="N144" s="168">
        <f ca="1">IFERROR(__xludf.DUMMYFUNCTION("IMPORTRANGE(""https://docs.google.com/spreadsheets/d/1Yj_ptqi66GCucihVvJfMjLAmec39IyEx_6qawtMGysU/edit?usp=sharing"",""สบก!BK26"")"),511667.52)</f>
        <v>511667.52</v>
      </c>
      <c r="O144" s="168">
        <f ca="1">IF(L144&gt;0,N144*100/L144,0)</f>
        <v>61.750847212165098</v>
      </c>
      <c r="P144" s="168">
        <f ca="1">IF(M144&gt;0,N144*100/M144,0)</f>
        <v>71.729929555251815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IFERROR(__xludf.DUMMYFUNCTION("IMPORTRANGE(""https://docs.google.com/spreadsheets/d/11923uPwbBZFjjGgGUA6NLw09EwE0CqkOc4q9oUmW1yo/edit?usp=sharing"",""พะเยา!I74"")"),4)</f>
        <v>4</v>
      </c>
      <c r="J149" s="274">
        <f ca="1">IFERROR(__xludf.DUMMYFUNCTION("IMPORTRANGE(""https://docs.google.com/spreadsheets/d/11923uPwbBZFjjGgGUA6NLw09EwE0CqkOc4q9oUmW1yo/edit?usp=sharing"",""พะเยา!J74"")"),2)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IFERROR(__xludf.DUMMYFUNCTION("IMPORTRANGE(""https://docs.google.com/spreadsheets/d/11923uPwbBZFjjGgGUA6NLw09EwE0CqkOc4q9oUmW1yo/edit?usp=sharing"",""พะเยา!J84"")"),120)</f>
        <v>120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IFERROR(__xludf.DUMMYFUNCTION("IMPORTRANGE(""https://docs.google.com/spreadsheets/d/11923uPwbBZFjjGgGUA6NLw09EwE0CqkOc4q9oUmW1yo/edit?usp=sharing"",""พะเยา!J85"")"),120)</f>
        <v>120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IFERROR(__xludf.DUMMYFUNCTION("IMPORTRANGE(""https://docs.google.com/spreadsheets/d/11923uPwbBZFjjGgGUA6NLw09EwE0CqkOc4q9oUmW1yo/edit?usp=sharing"",""พะเยา!I89"")"),2)</f>
        <v>2</v>
      </c>
      <c r="J164" s="283">
        <f ca="1">IFERROR(__xludf.DUMMYFUNCTION("IMPORTRANGE(""https://docs.google.com/spreadsheets/d/11923uPwbBZFjjGgGUA6NLw09EwE0CqkOc4q9oUmW1yo/edit?usp=sharing"",""พะเยา!J89"")"),2)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IFERROR(__xludf.DUMMYFUNCTION("IMPORTRANGE(""https://docs.google.com/spreadsheets/d/11923uPwbBZFjjGgGUA6NLw09EwE0CqkOc4q9oUmW1yo/edit?usp=sharing"",""พะเยา!I101"")"),0)</f>
        <v>0</v>
      </c>
      <c r="J176" s="283">
        <f ca="1">IFERROR(__xludf.DUMMYFUNCTION("IMPORTRANGE(""https://docs.google.com/spreadsheets/d/11923uPwbBZFjjGgGUA6NLw09EwE0CqkOc4q9oUmW1yo/edit?usp=sharing"",""พะเยา!J101"")"),0)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IFERROR(__xludf.DUMMYFUNCTION("IMPORTRANGE(""https://docs.google.com/spreadsheets/d/11923uPwbBZFjjGgGUA6NLw09EwE0CqkOc4q9oUmW1yo/edit?usp=sharing"",""พะเยา!J113"")"),0)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IFERROR(__xludf.DUMMYFUNCTION("IMPORTRANGE(""https://docs.google.com/spreadsheets/d/11923uPwbBZFjjGgGUA6NLw09EwE0CqkOc4q9oUmW1yo/edit?usp=sharing"",""พะเยา!I114"")"),20000)</f>
        <v>20000</v>
      </c>
      <c r="J189" s="283">
        <f ca="1">IFERROR(__xludf.DUMMYFUNCTION("IMPORTRANGE(""https://docs.google.com/spreadsheets/d/11923uPwbBZFjjGgGUA6NLw09EwE0CqkOc4q9oUmW1yo/edit?usp=sharing"",""พะเยา!J114"")"),0)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IFERROR(__xludf.DUMMYFUNCTION("IMPORTRANGE(""https://docs.google.com/spreadsheets/d/11923uPwbBZFjjGgGUA6NLw09EwE0CqkOc4q9oUmW1yo/edit?usp=sharing"",""พะเยา!J128"")"),0)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IFERROR(__xludf.DUMMYFUNCTION("IMPORTRANGE(""https://docs.google.com/spreadsheets/d/11923uPwbBZFjjGgGUA6NLw09EwE0CqkOc4q9oUmW1yo/edit?usp=sharing"",""พะเยา!I129"")"),40)</f>
        <v>40</v>
      </c>
      <c r="J204" s="283">
        <f ca="1">IFERROR(__xludf.DUMMYFUNCTION("IMPORTRANGE(""https://docs.google.com/spreadsheets/d/11923uPwbBZFjjGgGUA6NLw09EwE0CqkOc4q9oUmW1yo/edit?usp=sharing"",""พะเยา!J129"")"),40)</f>
        <v>40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IFERROR(__xludf.DUMMYFUNCTION("IMPORTRANGE(""https://docs.google.com/spreadsheets/d/11923uPwbBZFjjGgGUA6NLw09EwE0CqkOc4q9oUmW1yo/edit?usp=sharing"",""พะเยา!J143"")"),0)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IFERROR(__xludf.DUMMYFUNCTION("IMPORTRANGE(""https://docs.google.com/spreadsheets/d/11923uPwbBZFjjGgGUA6NLw09EwE0CqkOc4q9oUmW1yo/edit?usp=sharing"",""พะเยา!I144"")"),15)</f>
        <v>15</v>
      </c>
      <c r="J219" s="266">
        <f ca="1">IFERROR(__xludf.DUMMYFUNCTION("IMPORTRANGE(""https://docs.google.com/spreadsheets/d/11923uPwbBZFjjGgGUA6NLw09EwE0CqkOc4q9oUmW1yo/edit?usp=sharing"",""พะเยา!J144"")"),15)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IFERROR(__xludf.DUMMYFUNCTION("IMPORTRANGE(""https://docs.google.com/spreadsheets/d/11923uPwbBZFjjGgGUA6NLw09EwE0CqkOc4q9oUmW1yo/edit?usp=sharing"",""พะเยา!I149"")"),15)</f>
        <v>15</v>
      </c>
      <c r="J229" s="266">
        <f ca="1">IFERROR(__xludf.DUMMYFUNCTION("IMPORTRANGE(""https://docs.google.com/spreadsheets/d/11923uPwbBZFjjGgGUA6NLw09EwE0CqkOc4q9oUmW1yo/edit?usp=sharing"",""พะเยา!J149"")"),15)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IFERROR(__xludf.DUMMYFUNCTION("IMPORTRANGE(""https://docs.google.com/spreadsheets/d/11923uPwbBZFjjGgGUA6NLw09EwE0CqkOc4q9oUmW1yo/edit?usp=sharing"",""พะเยา!I158"")"),0)</f>
        <v>0</v>
      </c>
      <c r="J238" s="266">
        <f ca="1">IFERROR(__xludf.DUMMYFUNCTION("IMPORTRANGE(""https://docs.google.com/spreadsheets/d/11923uPwbBZFjjGgGUA6NLw09EwE0CqkOc4q9oUmW1yo/edit?usp=sharing"",""พะเยา!J158"")"),0)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IFERROR(__xludf.DUMMYFUNCTION("IMPORTRANGE(""https://docs.google.com/spreadsheets/d/11923uPwbBZFjjGgGUA6NLw09EwE0CqkOc4q9oUmW1yo/edit?usp=sharing"",""พะเยา!J166"")"),0)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IFERROR(__xludf.DUMMYFUNCTION("IMPORTRANGE(""https://docs.google.com/spreadsheets/d/11923uPwbBZFjjGgGUA6NLw09EwE0CqkOc4q9oUmW1yo/edit?usp=sharing"",""พะเยา!I169"")"),20)</f>
        <v>20</v>
      </c>
      <c r="J249" s="315">
        <f ca="1">IFERROR(__xludf.DUMMYFUNCTION("IMPORTRANGE(""https://docs.google.com/spreadsheets/d/11923uPwbBZFjjGgGUA6NLw09EwE0CqkOc4q9oUmW1yo/edit?usp=sharing"",""พะเยา!J169"")"),20)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14274</v>
      </c>
      <c r="O250" s="151">
        <f t="shared" ref="O250:O252" ca="1" si="78">IF(L250&gt;0,N250*100/L250,0)</f>
        <v>19.991596638655462</v>
      </c>
      <c r="P250" s="151">
        <f t="shared" ref="P250:P252" ca="1" si="79">IF(M250&gt;0,N250*100/M250,0)</f>
        <v>33.985714285714288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14274</v>
      </c>
      <c r="O252" s="156">
        <f t="shared" ca="1" si="78"/>
        <v>19.991596638655462</v>
      </c>
      <c r="P252" s="156">
        <f t="shared" ca="1" si="79"/>
        <v>33.985714285714288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IFERROR(__xludf.DUMMYFUNCTION("IMPORTRANGE(""https://docs.google.com/spreadsheets/d/1Yj_ptqi66GCucihVvJfMjLAmec39IyEx_6qawtMGysU/edit?usp=sharing"",""สบก!CC26"")"),14274)</f>
        <v>14274</v>
      </c>
      <c r="O254" s="168">
        <f ca="1">IF(L254&gt;0,N254*100/L254,0)</f>
        <v>19.991596638655462</v>
      </c>
      <c r="P254" s="168">
        <f ca="1">IF(M254&gt;0,N254*100/M254,0)</f>
        <v>33.985714285714288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IFERROR(__xludf.DUMMYFUNCTION("IMPORTRANGE(""https://docs.google.com/spreadsheets/d/11923uPwbBZFjjGgGUA6NLw09EwE0CqkOc4q9oUmW1yo/edit?usp=sharing"",""พะเยา!J184"")"),0)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IFERROR(__xludf.DUMMYFUNCTION("IMPORTRANGE(""https://docs.google.com/spreadsheets/d/11923uPwbBZFjjGgGUA6NLw09EwE0CqkOc4q9oUmW1yo/edit?usp=sharing"",""พะเยา!I185"")"),20)</f>
        <v>20</v>
      </c>
      <c r="J270" s="315">
        <f ca="1">IFERROR(__xludf.DUMMYFUNCTION("IMPORTRANGE(""https://docs.google.com/spreadsheets/d/11923uPwbBZFjjGgGUA6NLw09EwE0CqkOc4q9oUmW1yo/edit?usp=sharing"",""พะเยา!J185"")"),20)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120731</v>
      </c>
      <c r="O271" s="151">
        <f t="shared" ref="O271:O273" ca="1" si="84">IF(L271&gt;0,N271*100/L271,0)</f>
        <v>65.757625272331154</v>
      </c>
      <c r="P271" s="151">
        <f t="shared" ref="P271:P273" ca="1" si="85">IF(M271&gt;0,N271*100/M271,0)</f>
        <v>74.709777227722768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120731</v>
      </c>
      <c r="O273" s="156">
        <f t="shared" ca="1" si="84"/>
        <v>65.757625272331154</v>
      </c>
      <c r="P273" s="156">
        <f t="shared" ca="1" si="85"/>
        <v>74.709777227722768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IFERROR(__xludf.DUMMYFUNCTION("IMPORTRANGE(""https://docs.google.com/spreadsheets/d/1Yj_ptqi66GCucihVvJfMjLAmec39IyEx_6qawtMGysU/edit?usp=sharing"",""สบก!CL26"")"),120731)</f>
        <v>120731</v>
      </c>
      <c r="O275" s="168">
        <f ca="1">IF(L275&gt;0,N275*100/L275,0)</f>
        <v>65.757625272331154</v>
      </c>
      <c r="P275" s="168">
        <f ca="1">IF(M275&gt;0,N275*100/M275,0)</f>
        <v>74.709777227722768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IFERROR(__xludf.DUMMYFUNCTION("IMPORTRANGE(""https://docs.google.com/spreadsheets/d/11923uPwbBZFjjGgGUA6NLw09EwE0CqkOc4q9oUmW1yo/edit?usp=sharing"",""พะเยา!I199"")"),0)</f>
        <v>0</v>
      </c>
      <c r="J289" s="315">
        <f ca="1">IFERROR(__xludf.DUMMYFUNCTION("IMPORTRANGE(""https://docs.google.com/spreadsheets/d/11923uPwbBZFjjGgGUA6NLw09EwE0CqkOc4q9oUmW1yo/edit?usp=sharing"",""พะเยา!J199"")"),0)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IFERROR(__xludf.DUMMYFUNCTION("IMPORTRANGE(""https://docs.google.com/spreadsheets/d/11923uPwbBZFjjGgGUA6NLw09EwE0CqkOc4q9oUmW1yo/edit?usp=sharing"",""พะเยา!J213"")"),0)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IFERROR(__xludf.DUMMYFUNCTION("IMPORTRANGE(""https://docs.google.com/spreadsheets/d/11923uPwbBZFjjGgGUA6NLw09EwE0CqkOc4q9oUmW1yo/edit?usp=sharing"",""พะเยา!I214"")"),0)</f>
        <v>0</v>
      </c>
      <c r="J309" s="332">
        <f ca="1">IFERROR(__xludf.DUMMYFUNCTION("IMPORTRANGE(""https://docs.google.com/spreadsheets/d/11923uPwbBZFjjGgGUA6NLw09EwE0CqkOc4q9oUmW1yo/edit?usp=sharing"",""พะเยา!J214"")"),0)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IFERROR(__xludf.DUMMYFUNCTION("IMPORTRANGE(""https://docs.google.com/spreadsheets/d/11923uPwbBZFjjGgGUA6NLw09EwE0CqkOc4q9oUmW1yo/edit?usp=sharing"",""พะเยา!J226"")"),0)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IFERROR(__xludf.DUMMYFUNCTION("IMPORTRANGE(""https://docs.google.com/spreadsheets/d/11923uPwbBZFjjGgGUA6NLw09EwE0CqkOc4q9oUmW1yo/edit?usp=sharing"",""พะเยา!I228"")"),580)</f>
        <v>580</v>
      </c>
      <c r="J328" s="338">
        <f ca="1">IFERROR(__xludf.DUMMYFUNCTION("IMPORTRANGE(""https://docs.google.com/spreadsheets/d/11923uPwbBZFjjGgGUA6NLw09EwE0CqkOc4q9oUmW1yo/edit?usp=sharing"",""พะเยา!J228"")"),326)</f>
        <v>326</v>
      </c>
      <c r="K328" s="316">
        <f ca="1">IF(I328&gt;0,J328*100/I328,0)</f>
        <v>56.206896551724135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509650</v>
      </c>
      <c r="N329" s="152">
        <f t="shared" ca="1" si="98"/>
        <v>400147.7</v>
      </c>
      <c r="O329" s="151">
        <f t="shared" ref="O329:O331" ca="1" si="99">IF(L329&gt;0,N329*100/L329,0)</f>
        <v>65.271625479161571</v>
      </c>
      <c r="P329" s="151">
        <f t="shared" ref="P329:P331" ca="1" si="100">IF(M329&gt;0,N329*100/M329,0)</f>
        <v>78.51421563818306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509650</v>
      </c>
      <c r="N331" s="88">
        <f t="shared" ca="1" si="102"/>
        <v>400147.7</v>
      </c>
      <c r="O331" s="156">
        <f t="shared" ca="1" si="99"/>
        <v>65.271625479161571</v>
      </c>
      <c r="P331" s="156">
        <f t="shared" ca="1" si="100"/>
        <v>78.51421563818306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IFERROR(__xludf.DUMMYFUNCTION("IMPORTRANGE(""https://docs.google.com/spreadsheets/d/1Yj_ptqi66GCucihVvJfMjLAmec39IyEx_6qawtMGysU/edit?usp=sharing"",""สบก!DL26"")"),494650)</f>
        <v>494650</v>
      </c>
      <c r="N333" s="168">
        <f ca="1">IFERROR(__xludf.DUMMYFUNCTION("IMPORTRANGE(""https://docs.google.com/spreadsheets/d/1Yj_ptqi66GCucihVvJfMjLAmec39IyEx_6qawtMGysU/edit?usp=sharing"",""สบก!DM26"")"),385147.7)</f>
        <v>385147.7</v>
      </c>
      <c r="O333" s="168">
        <f ca="1">IF(L333&gt;0,N333*100/L333,0)</f>
        <v>64.400585235348217</v>
      </c>
      <c r="P333" s="168">
        <f ca="1">IF(M333&gt;0,N333*100/M333,0)</f>
        <v>77.862670575154155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IFERROR(__xludf.DUMMYFUNCTION("IMPORTRANGE(""https://docs.google.com/spreadsheets/d/11923uPwbBZFjjGgGUA6NLw09EwE0CqkOc4q9oUmW1yo/edit?usp=sharing"",""พะเยา!J234"")"),182)</f>
        <v>182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IFERROR(__xludf.DUMMYFUNCTION("IMPORTRANGE(""https://docs.google.com/spreadsheets/d/11923uPwbBZFjjGgGUA6NLw09EwE0CqkOc4q9oUmW1yo/edit?usp=sharing"",""พะเยา!J235"")"),1149.22)</f>
        <v>1149.22</v>
      </c>
      <c r="K340" s="341">
        <f t="shared" ca="1" si="103"/>
        <v>57.460999999999999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IFERROR(__xludf.DUMMYFUNCTION("IMPORTRANGE(""https://docs.google.com/spreadsheets/d/11923uPwbBZFjjGgGUA6NLw09EwE0CqkOc4q9oUmW1yo/edit?usp=sharing"",""พะเยา!J236"")"),334)</f>
        <v>334</v>
      </c>
      <c r="K341" s="341">
        <f t="shared" ca="1" si="103"/>
        <v>57.586206896551722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IFERROR(__xludf.DUMMYFUNCTION("IMPORTRANGE(""https://docs.google.com/spreadsheets/d/11923uPwbBZFjjGgGUA6NLw09EwE0CqkOc4q9oUmW1yo/edit?usp=sharing"",""พะเยา!J237"")"),2488.06999999999)</f>
        <v>2488.0699999999902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IFERROR(__xludf.DUMMYFUNCTION("IMPORTRANGE(""https://docs.google.com/spreadsheets/d/11923uPwbBZFjjGgGUA6NLw09EwE0CqkOc4q9oUmW1yo/edit?usp=sharing"",""พะเยา!J238"")"),1)</f>
        <v>1</v>
      </c>
      <c r="K343" s="341">
        <f t="shared" ca="1" si="103"/>
        <v>0.17241379310344829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IFERROR(__xludf.DUMMYFUNCTION("IMPORTRANGE(""https://docs.google.com/spreadsheets/d/11923uPwbBZFjjGgGUA6NLw09EwE0CqkOc4q9oUmW1yo/edit?usp=sharing"",""พะเยา!J239"")"),6.29)</f>
        <v>6.29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IFERROR(__xludf.DUMMYFUNCTION("IMPORTRANGE(""https://docs.google.com/spreadsheets/d/11923uPwbBZFjjGgGUA6NLw09EwE0CqkOc4q9oUmW1yo/edit?usp=sharing"",""พะเยา!J240"")"),326)</f>
        <v>326</v>
      </c>
      <c r="K345" s="341">
        <f t="shared" ca="1" si="103"/>
        <v>56.206896551724135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IFERROR(__xludf.DUMMYFUNCTION("IMPORTRANGE(""https://docs.google.com/spreadsheets/d/11923uPwbBZFjjGgGUA6NLw09EwE0CqkOc4q9oUmW1yo/edit?usp=sharing"",""พะเยา!J241"")"),2296.52999999999)</f>
        <v>2296.5299999999902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IFERROR(__xludf.DUMMYFUNCTION("IMPORTRANGE(""https://docs.google.com/spreadsheets/d/11923uPwbBZFjjGgGUA6NLw09EwE0CqkOc4q9oUmW1yo/edit?usp=sharing"",""พะเยา!M242"")"),839965.789999999)</f>
        <v>839965.78999999899</v>
      </c>
      <c r="O347" s="357">
        <f ca="1">+IF(L347&gt;0,N347*100/L347,0)</f>
        <v>32.972988919054252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IFERROR(__xludf.DUMMYFUNCTION("IMPORTRANGE(""https://docs.google.com/spreadsheets/d/11923uPwbBZFjjGgGUA6NLw09EwE0CqkOc4q9oUmW1yo/edit?usp=sharing"",""พะเยา!M244"")"),117641.739999999)</f>
        <v>117641.739999999</v>
      </c>
      <c r="O349" s="372">
        <f ca="1">+IF(L349&gt;0,N349*100/L349,0)</f>
        <v>32.320935216220398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IFERROR(__xludf.DUMMYFUNCTION("IMPORTRANGE(""https://docs.google.com/spreadsheets/d/11923uPwbBZFjjGgGUA6NLw09EwE0CqkOc4q9oUmW1yo/edit?usp=sharing"",""พะเยา!M247"")"),117641.739999999)</f>
        <v>117641.739999999</v>
      </c>
      <c r="O352" s="165">
        <f t="shared" ca="1" si="105"/>
        <v>32.320935216220398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IFERROR(__xludf.DUMMYFUNCTION("IMPORTRANGE(""https://docs.google.com/spreadsheets/d/11923uPwbBZFjjGgGUA6NLw09EwE0CqkOc4q9oUmW1yo/edit?usp=sharing"",""พะเยา!M249"")"),117641.739999999)</f>
        <v>117641.739999999</v>
      </c>
      <c r="O354" s="168">
        <f t="shared" ca="1" si="105"/>
        <v>32.320935216220398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IFERROR(__xludf.DUMMYFUNCTION("IMPORTRANGE(""https://docs.google.com/spreadsheets/d/11923uPwbBZFjjGgGUA6NLw09EwE0CqkOc4q9oUmW1yo/edit?usp=sharing"",""พะเยา!M252"")"),58132.74)</f>
        <v>58132.74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IFERROR(__xludf.DUMMYFUNCTION("IMPORTRANGE(""https://docs.google.com/spreadsheets/d/11923uPwbBZFjjGgGUA6NLw09EwE0CqkOc4q9oUmW1yo/edit?usp=sharing"",""พะเยา!M275"")"),191991.2)</f>
        <v>191991.2</v>
      </c>
      <c r="O380" s="372">
        <f ca="1">+IF(L380&gt;0,N380*100/L380,0)</f>
        <v>18.666744448333528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IFERROR(__xludf.DUMMYFUNCTION("IMPORTRANGE(""https://docs.google.com/spreadsheets/d/11923uPwbBZFjjGgGUA6NLw09EwE0CqkOc4q9oUmW1yo/edit?usp=sharing"",""พะเยา!M278"")"),191991.2)</f>
        <v>191991.2</v>
      </c>
      <c r="O383" s="165">
        <f t="shared" ca="1" si="109"/>
        <v>18.666744448333528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IFERROR(__xludf.DUMMYFUNCTION("IMPORTRANGE(""https://docs.google.com/spreadsheets/d/11923uPwbBZFjjGgGUA6NLw09EwE0CqkOc4q9oUmW1yo/edit?usp=sharing"",""พะเยา!M280"")"),191991.2)</f>
        <v>191991.2</v>
      </c>
      <c r="O385" s="168">
        <f t="shared" ca="1" si="109"/>
        <v>18.666744448333528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IFERROR(__xludf.DUMMYFUNCTION("IMPORTRANGE(""https://docs.google.com/spreadsheets/d/11923uPwbBZFjjGgGUA6NLw09EwE0CqkOc4q9oUmW1yo/edit?usp=sharing"",""พะเยา!M281"")"),126280.2)</f>
        <v>126280.2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IFERROR(__xludf.DUMMYFUNCTION("IMPORTRANGE(""https://docs.google.com/spreadsheets/d/11923uPwbBZFjjGgGUA6NLw09EwE0CqkOc4q9oUmW1yo/edit?usp=sharing"",""พะเยา!M283"")"),57171)</f>
        <v>57171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IFERROR(__xludf.DUMMYFUNCTION("IMPORTRANGE(""https://docs.google.com/spreadsheets/d/11923uPwbBZFjjGgGUA6NLw09EwE0CqkOc4q9oUmW1yo/edit?usp=sharing"",""พะเยา!M284"")"),8540)</f>
        <v>8540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IFERROR(__xludf.DUMMYFUNCTION("IMPORTRANGE(""https://docs.google.com/spreadsheets/d/11923uPwbBZFjjGgGUA6NLw09EwE0CqkOc4q9oUmW1yo/edit?usp=sharing"",""พะเยา!M296"")"),164163)</f>
        <v>164163</v>
      </c>
      <c r="O401" s="372">
        <f ca="1">+IF(L401&gt;0,N401*100/L401,0)</f>
        <v>60.371800529567523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IFERROR(__xludf.DUMMYFUNCTION("IMPORTRANGE(""https://docs.google.com/spreadsheets/d/11923uPwbBZFjjGgGUA6NLw09EwE0CqkOc4q9oUmW1yo/edit?usp=sharing"",""พะเยา!M299"")"),164163)</f>
        <v>164163</v>
      </c>
      <c r="O404" s="168">
        <f t="shared" ca="1" si="112"/>
        <v>60.371800529567523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IFERROR(__xludf.DUMMYFUNCTION("IMPORTRANGE(""https://docs.google.com/spreadsheets/d/11923uPwbBZFjjGgGUA6NLw09EwE0CqkOc4q9oUmW1yo/edit?usp=sharing"",""พะเยา!M301"")"),164163)</f>
        <v>164163</v>
      </c>
      <c r="O406" s="168">
        <f t="shared" ca="1" si="112"/>
        <v>60.371800529567523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IFERROR(__xludf.DUMMYFUNCTION("IMPORTRANGE(""https://docs.google.com/spreadsheets/d/11923uPwbBZFjjGgGUA6NLw09EwE0CqkOc4q9oUmW1yo/edit?usp=sharing"",""พะเยา!M302"")"),145583)</f>
        <v>145583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IFERROR(__xludf.DUMMYFUNCTION("IMPORTRANGE(""https://docs.google.com/spreadsheets/d/11923uPwbBZFjjGgGUA6NLw09EwE0CqkOc4q9oUmW1yo/edit?usp=sharing"",""พะเยา!M305"")"),18580)</f>
        <v>18580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IFERROR(__xludf.DUMMYFUNCTION("IMPORTRANGE(""https://docs.google.com/spreadsheets/d/11923uPwbBZFjjGgGUA6NLw09EwE0CqkOc4q9oUmW1yo/edit?usp=sharing"",""พะเยา!M350"")"),213403.85)</f>
        <v>213403.85</v>
      </c>
      <c r="O455" s="372">
        <f t="shared" ref="O455:O459" ca="1" si="116">+IF(L455&gt;0,N455*100/L455,0)</f>
        <v>52.882162132693672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IFERROR(__xludf.DUMMYFUNCTION("IMPORTRANGE(""https://docs.google.com/spreadsheets/d/11923uPwbBZFjjGgGUA6NLw09EwE0CqkOc4q9oUmW1yo/edit?usp=sharing"",""พะเยา!M352"")"),213403.85)</f>
        <v>213403.85</v>
      </c>
      <c r="O457" s="168">
        <f t="shared" ca="1" si="116"/>
        <v>52.882162132693672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IFERROR(__xludf.DUMMYFUNCTION("IMPORTRANGE(""https://docs.google.com/spreadsheets/d/11923uPwbBZFjjGgGUA6NLw09EwE0CqkOc4q9oUmW1yo/edit?usp=sharing"",""พะเยา!M354"")"),213403.85)</f>
        <v>213403.85</v>
      </c>
      <c r="O459" s="168">
        <f t="shared" ca="1" si="116"/>
        <v>52.882162132693672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IFERROR(__xludf.DUMMYFUNCTION("IMPORTRANGE(""https://docs.google.com/spreadsheets/d/11923uPwbBZFjjGgGUA6NLw09EwE0CqkOc4q9oUmW1yo/edit?usp=sharing"",""พะเยา!M357"")"),64619.35)</f>
        <v>64619.35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IFERROR(__xludf.DUMMYFUNCTION("IMPORTRANGE(""https://docs.google.com/spreadsheets/d/11923uPwbBZFjjGgGUA6NLw09EwE0CqkOc4q9oUmW1yo/edit?usp=sharing"",""พะเยา!M358"")"),148784.5)</f>
        <v>148784.5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IFERROR(__xludf.DUMMYFUNCTION("IMPORTRANGE(""https://docs.google.com/spreadsheets/d/11923uPwbBZFjjGgGUA6NLw09EwE0CqkOc4q9oUmW1yo/edit?usp=sharing"",""พะเยา!I359"")"),31127)</f>
        <v>31127</v>
      </c>
      <c r="J464" s="266">
        <f ca="1">IFERROR(__xludf.DUMMYFUNCTION("IMPORTRANGE(""https://docs.google.com/spreadsheets/d/11923uPwbBZFjjGgGUA6NLw09EwE0CqkOc4q9oUmW1yo/edit?usp=sharing"",""พะเยา!J359"")"),0)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IFERROR(__xludf.DUMMYFUNCTION("IMPORTRANGE(""https://docs.google.com/spreadsheets/d/11923uPwbBZFjjGgGUA6NLw09EwE0CqkOc4q9oUmW1yo/edit?usp=sharing"",""พะเยา!I411"")"),0)</f>
        <v>0</v>
      </c>
      <c r="J516" s="266">
        <f ca="1">IFERROR(__xludf.DUMMYFUNCTION("IMPORTRANGE(""https://docs.google.com/spreadsheets/d/11923uPwbBZFjjGgGUA6NLw09EwE0CqkOc4q9oUmW1yo/edit?usp=sharing"",""พะเยา!J411"")"),0)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IFERROR(__xludf.DUMMYFUNCTION("IMPORTRANGE(""https://docs.google.com/spreadsheets/d/11923uPwbBZFjjGgGUA6NLw09EwE0CqkOc4q9oUmW1yo/edit?usp=sharing"",""พะเยา!I412"")"),0)</f>
        <v>0</v>
      </c>
      <c r="J517" s="283">
        <f ca="1">IFERROR(__xludf.DUMMYFUNCTION("IMPORTRANGE(""https://docs.google.com/spreadsheets/d/11923uPwbBZFjjGgGUA6NLw09EwE0CqkOc4q9oUmW1yo/edit?usp=sharing"",""พะเยา!J412"")"),0)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IFERROR(__xludf.DUMMYFUNCTION("IMPORTRANGE(""https://docs.google.com/spreadsheets/d/11923uPwbBZFjjGgGUA6NLw09EwE0CqkOc4q9oUmW1yo/edit?usp=sharing"",""พะเยา!I413"")"),0)</f>
        <v>0</v>
      </c>
      <c r="J518" s="283">
        <f ca="1">IFERROR(__xludf.DUMMYFUNCTION("IMPORTRANGE(""https://docs.google.com/spreadsheets/d/11923uPwbBZFjjGgGUA6NLw09EwE0CqkOc4q9oUmW1yo/edit?usp=sharing"",""พะเยา!J413"")"),0)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IFERROR(__xludf.DUMMYFUNCTION("IMPORTRANGE(""https://docs.google.com/spreadsheets/d/11923uPwbBZFjjGgGUA6NLw09EwE0CqkOc4q9oUmW1yo/edit?usp=sharing"",""พะเยา!I420"")"),6)</f>
        <v>6</v>
      </c>
      <c r="J525" s="283">
        <f ca="1">IFERROR(__xludf.DUMMYFUNCTION("IMPORTRANGE(""https://docs.google.com/spreadsheets/d/11923uPwbBZFjjGgGUA6NLw09EwE0CqkOc4q9oUmW1yo/edit?usp=sharing"",""พะเยา!J420"")"),0)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IFERROR(__xludf.DUMMYFUNCTION("IMPORTRANGE(""https://docs.google.com/spreadsheets/d/11923uPwbBZFjjGgGUA6NLw09EwE0CqkOc4q9oUmW1yo/edit?usp=sharing"",""พะเยา!I421"")"),4)</f>
        <v>4</v>
      </c>
      <c r="J526" s="283">
        <f ca="1">IFERROR(__xludf.DUMMYFUNCTION("IMPORTRANGE(""https://docs.google.com/spreadsheets/d/11923uPwbBZFjjGgGUA6NLw09EwE0CqkOc4q9oUmW1yo/edit?usp=sharing"",""พะเยา!J421"")"),0)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IFERROR(__xludf.DUMMYFUNCTION("IMPORTRANGE(""https://docs.google.com/spreadsheets/d/11923uPwbBZFjjGgGUA6NLw09EwE0CqkOc4q9oUmW1yo/edit?usp=sharing"",""พะเยา!J459"")"),2212)</f>
        <v>2212</v>
      </c>
      <c r="K564" s="371">
        <f ca="1">IF(I564&gt;0,J564*100/I564,0)</f>
        <v>113.43589743589743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IFERROR(__xludf.DUMMYFUNCTION("IMPORTRANGE(""https://docs.google.com/spreadsheets/d/11923uPwbBZFjjGgGUA6NLw09EwE0CqkOc4q9oUmW1yo/edit?usp=sharing"",""พะเยา!M459"")"),55110)</f>
        <v>55110</v>
      </c>
      <c r="O564" s="372">
        <f t="shared" ref="O564:O568" ca="1" si="122">+IF(L564&gt;0,N564*100/L564,0)</f>
        <v>38.744375703037122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IFERROR(__xludf.DUMMYFUNCTION("IMPORTRANGE(""https://docs.google.com/spreadsheets/d/11923uPwbBZFjjGgGUA6NLw09EwE0CqkOc4q9oUmW1yo/edit?usp=sharing"",""พะเยา!M461"")"),55110)</f>
        <v>55110</v>
      </c>
      <c r="O566" s="168">
        <f t="shared" ca="1" si="122"/>
        <v>38.744375703037122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IFERROR(__xludf.DUMMYFUNCTION("IMPORTRANGE(""https://docs.google.com/spreadsheets/d/11923uPwbBZFjjGgGUA6NLw09EwE0CqkOc4q9oUmW1yo/edit?usp=sharing"",""พะเยา!M463"")"),55110)</f>
        <v>55110</v>
      </c>
      <c r="O568" s="168">
        <f t="shared" ca="1" si="122"/>
        <v>38.744375703037122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IFERROR(__xludf.DUMMYFUNCTION("IMPORTRANGE(""https://docs.google.com/spreadsheets/d/11923uPwbBZFjjGgGUA6NLw09EwE0CqkOc4q9oUmW1yo/edit?usp=sharing"",""พะเยา!M466"")"),32633)</f>
        <v>32633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IFERROR(__xludf.DUMMYFUNCTION("IMPORTRANGE(""https://docs.google.com/spreadsheets/d/11923uPwbBZFjjGgGUA6NLw09EwE0CqkOc4q9oUmW1yo/edit?usp=sharing"",""พะเยา!M467"")"),22477)</f>
        <v>22477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IFERROR(__xludf.DUMMYFUNCTION("IMPORTRANGE(""https://docs.google.com/spreadsheets/d/11923uPwbBZFjjGgGUA6NLw09EwE0CqkOc4q9oUmW1yo/edit?usp=sharing"",""พะเยา!J468"")"),2212)</f>
        <v>2212</v>
      </c>
      <c r="K573" s="201">
        <f ca="1">IF(I573&gt;0,J573*100/I573,0)</f>
        <v>113.43589743589743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IFERROR(__xludf.DUMMYFUNCTION("IMPORTRANGE(""https://docs.google.com/spreadsheets/d/11923uPwbBZFjjGgGUA6NLw09EwE0CqkOc4q9oUmW1yo/edit?usp=sharing"",""พะเยา!J472"")"),1949)</f>
        <v>1949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IFERROR(__xludf.DUMMYFUNCTION("IMPORTRANGE(""https://docs.google.com/spreadsheets/d/11923uPwbBZFjjGgGUA6NLw09EwE0CqkOc4q9oUmW1yo/edit?usp=sharing"",""พะเยา!J475"")"),11)</f>
        <v>11</v>
      </c>
      <c r="K580" s="371">
        <f ca="1">IF(I580&gt;0,J580*100/I580,0)</f>
        <v>27.5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IFERROR(__xludf.DUMMYFUNCTION("IMPORTRANGE(""https://docs.google.com/spreadsheets/d/11923uPwbBZFjjGgGUA6NLw09EwE0CqkOc4q9oUmW1yo/edit?usp=sharing"",""พะเยา!J486"")"),11)</f>
        <v>11</v>
      </c>
      <c r="K591" s="163">
        <f t="shared" ca="1" si="125"/>
        <v>27.5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IFERROR(__xludf.DUMMYFUNCTION("IMPORTRANGE(""https://docs.google.com/spreadsheets/d/11923uPwbBZFjjGgGUA6NLw09EwE0CqkOc4q9oUmW1yo/edit?usp=sharing"",""พะเยา!J490"")"),11)</f>
        <v>11</v>
      </c>
      <c r="K595" s="163">
        <f t="shared" ca="1" si="125"/>
        <v>27.5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0">
        <f ca="1">IFERROR(__xludf.DUMMYFUNCTION("IMPORTRANGE(""https://docs.google.com/spreadsheets/d/11923uPwbBZFjjGgGUA6NLw09EwE0CqkOc4q9oUmW1yo/edit?usp=sharing"",""พะเยา!J491"")"),5.5)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IFERROR(__xludf.DUMMYFUNCTION("IMPORTRANGE(""https://docs.google.com/spreadsheets/d/11923uPwbBZFjjGgGUA6NLw09EwE0CqkOc4q9oUmW1yo/edit?usp=sharing"",""พะเยา!I523"")"),4799661.59)</f>
        <v>4799661.59</v>
      </c>
      <c r="J628" s="340">
        <f ca="1">IFERROR(__xludf.DUMMYFUNCTION("IMPORTRANGE(""https://docs.google.com/spreadsheets/d/11923uPwbBZFjjGgGUA6NLw09EwE0CqkOc4q9oUmW1yo/edit?usp=sharing"",""พะเยา!J523"")"),2964880.52)</f>
        <v>2964880.52</v>
      </c>
      <c r="K628" s="341">
        <f t="shared" ref="K628:K635" ca="1" si="129">IF(I628&gt;0,J628*100/I628,0)</f>
        <v>61.772699270658372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IFERROR(__xludf.DUMMYFUNCTION("IMPORTRANGE(""https://docs.google.com/spreadsheets/d/11923uPwbBZFjjGgGUA6NLw09EwE0CqkOc4q9oUmW1yo/edit?usp=sharing"",""พะเยา!I524"")"),454)</f>
        <v>454</v>
      </c>
      <c r="J629" s="340">
        <f ca="1">IFERROR(__xludf.DUMMYFUNCTION("IMPORTRANGE(""https://docs.google.com/spreadsheets/d/11923uPwbBZFjjGgGUA6NLw09EwE0CqkOc4q9oUmW1yo/edit?usp=sharing"",""พะเยา!J524"")"),286)</f>
        <v>286</v>
      </c>
      <c r="K629" s="341">
        <f t="shared" ca="1" si="129"/>
        <v>62.995594713656388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0">
        <f ca="1">IFERROR(__xludf.DUMMYFUNCTION("IMPORTRANGE(""https://docs.google.com/spreadsheets/d/11923uPwbBZFjjGgGUA6NLw09EwE0CqkOc4q9oUmW1yo/edit?usp=sharing"",""พะเยา!J525"")"),538935.41)</f>
        <v>538935.41</v>
      </c>
      <c r="K630" s="341">
        <f t="shared" ca="1" si="129"/>
        <v>5.4326389824839181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IFERROR(__xludf.DUMMYFUNCTION("IMPORTRANGE(""https://docs.google.com/spreadsheets/d/11923uPwbBZFjjGgGUA6NLw09EwE0CqkOc4q9oUmW1yo/edit?usp=sharing"",""พะเยา!I526"")"),332)</f>
        <v>332</v>
      </c>
      <c r="J631" s="340">
        <f ca="1">IFERROR(__xludf.DUMMYFUNCTION("IMPORTRANGE(""https://docs.google.com/spreadsheets/d/11923uPwbBZFjjGgGUA6NLw09EwE0CqkOc4q9oUmW1yo/edit?usp=sharing"",""พะเยา!J526"")"),93)</f>
        <v>93</v>
      </c>
      <c r="K631" s="341">
        <f t="shared" ca="1" si="129"/>
        <v>28.012048192771083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IFERROR(__xludf.DUMMYFUNCTION("IMPORTRANGE(""https://docs.google.com/spreadsheets/d/11923uPwbBZFjjGgGUA6NLw09EwE0CqkOc4q9oUmW1yo/edit?usp=sharing"",""พะเยา!I527"")"),61819.65)</f>
        <v>61819.65</v>
      </c>
      <c r="J632" s="340">
        <f ca="1">IFERROR(__xludf.DUMMYFUNCTION("IMPORTRANGE(""https://docs.google.com/spreadsheets/d/11923uPwbBZFjjGgGUA6NLw09EwE0CqkOc4q9oUmW1yo/edit?usp=sharing"",""พะเยา!J527"")"),2100)</f>
        <v>2100</v>
      </c>
      <c r="K632" s="341">
        <f t="shared" ca="1" si="129"/>
        <v>3.3969781452984606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IFERROR(__xludf.DUMMYFUNCTION("IMPORTRANGE(""https://docs.google.com/spreadsheets/d/11923uPwbBZFjjGgGUA6NLw09EwE0CqkOc4q9oUmW1yo/edit?usp=sharing"",""พะเยา!I528"")"),107)</f>
        <v>107</v>
      </c>
      <c r="J633" s="340">
        <f ca="1">IFERROR(__xludf.DUMMYFUNCTION("IMPORTRANGE(""https://docs.google.com/spreadsheets/d/11923uPwbBZFjjGgGUA6NLw09EwE0CqkOc4q9oUmW1yo/edit?usp=sharing"",""พะเยา!J528"")"),2)</f>
        <v>2</v>
      </c>
      <c r="K633" s="341">
        <f t="shared" ca="1" si="129"/>
        <v>1.8691588785046729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IFERROR(__xludf.DUMMYFUNCTION("IMPORTRANGE(""https://docs.google.com/spreadsheets/d/11923uPwbBZFjjGgGUA6NLw09EwE0CqkOc4q9oUmW1yo/edit?usp=sharing"",""พะเยา!I529"")"),6000000)</f>
        <v>6000000</v>
      </c>
      <c r="J634" s="340">
        <f ca="1">IFERROR(__xludf.DUMMYFUNCTION("IMPORTRANGE(""https://docs.google.com/spreadsheets/d/11923uPwbBZFjjGgGUA6NLw09EwE0CqkOc4q9oUmW1yo/edit?usp=sharing"",""พะเยา!J529"")"),3630000)</f>
        <v>3630000</v>
      </c>
      <c r="K634" s="341">
        <f t="shared" ca="1" si="129"/>
        <v>60.5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IFERROR(__xludf.DUMMYFUNCTION("IMPORTRANGE(""https://docs.google.com/spreadsheets/d/11923uPwbBZFjjGgGUA6NLw09EwE0CqkOc4q9oUmW1yo/edit?usp=sharing"",""พะเยา!J530"")"),75)</f>
        <v>75</v>
      </c>
      <c r="K635" s="486">
        <f t="shared" ca="1" si="129"/>
        <v>62.5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IFERROR(__xludf.DUMMYFUNCTION("IMPORTRANGE(""https://docs.google.com/spreadsheets/d/11923uPwbBZFjjGgGUA6NLw09EwE0CqkOc4q9oUmW1yo/edit?usp=sharing"",""พะเยา!J541"")"),0)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IFERROR(__xludf.DUMMYFUNCTION("IMPORTRANGE(""https://docs.google.com/spreadsheets/d/11923uPwbBZFjjGgGUA6NLw09EwE0CqkOc4q9oUmW1yo/edit?usp=sharing"",""พะเยา!J542"")"),0)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IFERROR(__xludf.DUMMYFUNCTION("IMPORTRANGE(""https://docs.google.com/spreadsheets/d/11923uPwbBZFjjGgGUA6NLw09EwE0CqkOc4q9oUmW1yo/edit?usp=sharing"",""พะเยา!I543"")"),0)</f>
        <v>0</v>
      </c>
      <c r="J648" s="535">
        <f ca="1">IFERROR(__xludf.DUMMYFUNCTION("IMPORTRANGE(""https://docs.google.com/spreadsheets/d/11923uPwbBZFjjGgGUA6NLw09EwE0CqkOc4q9oUmW1yo/edit?usp=sharing"",""พะเยา!J543"")"),0)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IFERROR(__xludf.DUMMYFUNCTION("IMPORTRANGE(""https://docs.google.com/spreadsheets/d/11923uPwbBZFjjGgGUA6NLw09EwE0CqkOc4q9oUmW1yo/edit?usp=sharing"",""พะเยา!L543"")"),0)</f>
        <v>0</v>
      </c>
      <c r="M648" s="520"/>
      <c r="N648" s="537">
        <f ca="1">IFERROR(__xludf.DUMMYFUNCTION("IMPORTRANGE(""https://docs.google.com/spreadsheets/d/11923uPwbBZFjjGgGUA6NLw09EwE0CqkOc4q9oUmW1yo/edit?usp=sharing"",""พะเยา!M543"")"),0)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IFERROR(__xludf.DUMMYFUNCTION("IMPORTRANGE(""https://docs.google.com/spreadsheets/d/11923uPwbBZFjjGgGUA6NLw09EwE0CqkOc4q9oUmW1yo/edit?usp=sharing"",""พะเยา!I544"")"),0)</f>
        <v>0</v>
      </c>
      <c r="J649" s="535">
        <f ca="1">IFERROR(__xludf.DUMMYFUNCTION("IMPORTRANGE(""https://docs.google.com/spreadsheets/d/11923uPwbBZFjjGgGUA6NLw09EwE0CqkOc4q9oUmW1yo/edit?usp=sharing"",""พะเยา!J544"")"),0)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IFERROR(__xludf.DUMMYFUNCTION("IMPORTRANGE(""https://docs.google.com/spreadsheets/d/11923uPwbBZFjjGgGUA6NLw09EwE0CqkOc4q9oUmW1yo/edit?usp=sharing"",""พะเยา!L544"")"),0)</f>
        <v>0</v>
      </c>
      <c r="M649" s="520"/>
      <c r="N649" s="537">
        <f ca="1">IFERROR(__xludf.DUMMYFUNCTION("IMPORTRANGE(""https://docs.google.com/spreadsheets/d/11923uPwbBZFjjGgGUA6NLw09EwE0CqkOc4q9oUmW1yo/edit?usp=sharing"",""พะเยา!M544"")"),0)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IFERROR(__xludf.DUMMYFUNCTION("IMPORTRANGE(""https://docs.google.com/spreadsheets/d/11923uPwbBZFjjGgGUA6NLw09EwE0CqkOc4q9oUmW1yo/edit?usp=sharing"",""พะเยา!I545"")"),0)</f>
        <v>0</v>
      </c>
      <c r="J650" s="535">
        <f ca="1">IFERROR(__xludf.DUMMYFUNCTION("IMPORTRANGE(""https://docs.google.com/spreadsheets/d/11923uPwbBZFjjGgGUA6NLw09EwE0CqkOc4q9oUmW1yo/edit?usp=sharing"",""พะเยา!J545"")"),0)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IFERROR(__xludf.DUMMYFUNCTION("IMPORTRANGE(""https://docs.google.com/spreadsheets/d/11923uPwbBZFjjGgGUA6NLw09EwE0CqkOc4q9oUmW1yo/edit?usp=sharing"",""พะเยา!L545"")"),0)</f>
        <v>0</v>
      </c>
      <c r="M650" s="520"/>
      <c r="N650" s="537">
        <f ca="1">IFERROR(__xludf.DUMMYFUNCTION("IMPORTRANGE(""https://docs.google.com/spreadsheets/d/11923uPwbBZFjjGgGUA6NLw09EwE0CqkOc4q9oUmW1yo/edit?usp=sharing"",""พะเยา!M545"")"),0)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IFERROR(__xludf.DUMMYFUNCTION("IMPORTRANGE(""https://docs.google.com/spreadsheets/d/11923uPwbBZFjjGgGUA6NLw09EwE0CqkOc4q9oUmW1yo/edit?usp=sharing"",""พะเยา!I546"")"),0)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IFERROR(__xludf.DUMMYFUNCTION("IMPORTRANGE(""https://docs.google.com/spreadsheets/d/11923uPwbBZFjjGgGUA6NLw09EwE0CqkOc4q9oUmW1yo/edit?usp=sharing"",""พะเยา!L546"")"),0)</f>
        <v>0</v>
      </c>
      <c r="M651" s="520"/>
      <c r="N651" s="537">
        <f ca="1">IFERROR(__xludf.DUMMYFUNCTION("IMPORTRANGE(""https://docs.google.com/spreadsheets/d/11923uPwbBZFjjGgGUA6NLw09EwE0CqkOc4q9oUmW1yo/edit?usp=sharing"",""พะเยา!M546"")"),0)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IFERROR(__xludf.DUMMYFUNCTION("IMPORTRANGE(""https://docs.google.com/spreadsheets/d/11923uPwbBZFjjGgGUA6NLw09EwE0CqkOc4q9oUmW1yo/edit?usp=sharing"",""พะเยา!J547"")"),0)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IFERROR(__xludf.DUMMYFUNCTION("IMPORTRANGE(""https://docs.google.com/spreadsheets/d/11923uPwbBZFjjGgGUA6NLw09EwE0CqkOc4q9oUmW1yo/edit?usp=sharing"",""พะเยา!J548"")"),0)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IFERROR(__xludf.DUMMYFUNCTION("IMPORTRANGE(""https://docs.google.com/spreadsheets/d/11923uPwbBZFjjGgGUA6NLw09EwE0CqkOc4q9oUmW1yo/edit?usp=sharing"",""พะเยา!J550"")"),0)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IFERROR(__xludf.DUMMYFUNCTION("IMPORTRANGE(""https://docs.google.com/spreadsheets/d/11923uPwbBZFjjGgGUA6NLw09EwE0CqkOc4q9oUmW1yo/edit?usp=sharing"",""พะเยา!J551"")"),0)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IFERROR(__xludf.DUMMYFUNCTION("IMPORTRANGE(""https://docs.google.com/spreadsheets/d/11923uPwbBZFjjGgGUA6NLw09EwE0CqkOc4q9oUmW1yo/edit?usp=sharing"",""พะเยา!J552"")"),0)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IFERROR(__xludf.DUMMYFUNCTION("IMPORTRANGE(""https://docs.google.com/spreadsheets/d/11923uPwbBZFjjGgGUA6NLw09EwE0CqkOc4q9oUmW1yo/edit?usp=sharing"",""พะเยา!J553"")"),0)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IFERROR(__xludf.DUMMYFUNCTION("IMPORTRANGE(""https://docs.google.com/spreadsheets/d/11923uPwbBZFjjGgGUA6NLw09EwE0CqkOc4q9oUmW1yo/edit?usp=sharing"",""พะเยา!J554"")"),0)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IFERROR(__xludf.DUMMYFUNCTION("IMPORTRANGE(""https://docs.google.com/spreadsheets/d/11923uPwbBZFjjGgGUA6NLw09EwE0CqkOc4q9oUmW1yo/edit?usp=sharing"",""พะเยา!J555"")"),0)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IFERROR(__xludf.DUMMYFUNCTION("IMPORTRANGE(""https://docs.google.com/spreadsheets/d/11923uPwbBZFjjGgGUA6NLw09EwE0CqkOc4q9oUmW1yo/edit?usp=sharing"",""พะเยา!J556"")"),0)</f>
        <v>0</v>
      </c>
      <c r="K661" s="536"/>
      <c r="L661" s="521">
        <f ca="1">IFERROR(__xludf.DUMMYFUNCTION("IMPORTRANGE(""https://docs.google.com/spreadsheets/d/11923uPwbBZFjjGgGUA6NLw09EwE0CqkOc4q9oUmW1yo/edit?usp=sharing"",""พะเยา!L556"")"),0)</f>
        <v>0</v>
      </c>
      <c r="M661" s="520"/>
      <c r="N661" s="537">
        <f ca="1">IFERROR(__xludf.DUMMYFUNCTION("IMPORTRANGE(""https://docs.google.com/spreadsheets/d/11923uPwbBZFjjGgGUA6NLw09EwE0CqkOc4q9oUmW1yo/edit?usp=sharing"",""พะเยา!M556"")"),0)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IFERROR(__xludf.DUMMYFUNCTION("IMPORTRANGE(""https://docs.google.com/spreadsheets/d/11923uPwbBZFjjGgGUA6NLw09EwE0CqkOc4q9oUmW1yo/edit?usp=sharing"",""พะเยา!J557"")"),0)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IFERROR(__xludf.DUMMYFUNCTION("IMPORTRANGE(""https://docs.google.com/spreadsheets/d/11923uPwbBZFjjGgGUA6NLw09EwE0CqkOc4q9oUmW1yo/edit?usp=sharing"",""พะเยา!I558"")"),0)</f>
        <v>0</v>
      </c>
      <c r="J663" s="535">
        <f ca="1">IFERROR(__xludf.DUMMYFUNCTION("IMPORTRANGE(""https://docs.google.com/spreadsheets/d/11923uPwbBZFjjGgGUA6NLw09EwE0CqkOc4q9oUmW1yo/edit?usp=sharing"",""พะเยา!J558"")"),0)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IFERROR(__xludf.DUMMYFUNCTION("IMPORTRANGE(""https://docs.google.com/spreadsheets/d/11923uPwbBZFjjGgGUA6NLw09EwE0CqkOc4q9oUmW1yo/edit?usp=sharing"",""พะเยา!I560"")"),0)</f>
        <v>0</v>
      </c>
      <c r="J665" s="535">
        <f ca="1">IFERROR(__xludf.DUMMYFUNCTION("IMPORTRANGE(""https://docs.google.com/spreadsheets/d/11923uPwbBZFjjGgGUA6NLw09EwE0CqkOc4q9oUmW1yo/edit?usp=sharing"",""พะเยา!J560"")"),0)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IFERROR(__xludf.DUMMYFUNCTION("IMPORTRANGE(""https://docs.google.com/spreadsheets/d/11923uPwbBZFjjGgGUA6NLw09EwE0CqkOc4q9oUmW1yo/edit?usp=sharing"",""พะเยา!L560"")"),0)</f>
        <v>0</v>
      </c>
      <c r="M665" s="520"/>
      <c r="N665" s="537">
        <f ca="1">IFERROR(__xludf.DUMMYFUNCTION("IMPORTRANGE(""https://docs.google.com/spreadsheets/d/11923uPwbBZFjjGgGUA6NLw09EwE0CqkOc4q9oUmW1yo/edit?usp=sharing"",""พะเยา!M560"")"),0)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IFERROR(__xludf.DUMMYFUNCTION("IMPORTRANGE(""https://docs.google.com/spreadsheets/d/11923uPwbBZFjjGgGUA6NLw09EwE0CqkOc4q9oUmW1yo/edit?usp=sharing"",""พะเยา!J561"")"),0)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IFERROR(__xludf.DUMMYFUNCTION("IMPORTRANGE(""https://docs.google.com/spreadsheets/d/11923uPwbBZFjjGgGUA6NLw09EwE0CqkOc4q9oUmW1yo/edit?usp=sharing"",""พะเยา!J562"")"),0)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IFERROR(__xludf.DUMMYFUNCTION("IMPORTRANGE(""https://docs.google.com/spreadsheets/d/11923uPwbBZFjjGgGUA6NLw09EwE0CqkOc4q9oUmW1yo/edit?usp=sharing"",""พะเยา!I563"")"),0)</f>
        <v>0</v>
      </c>
      <c r="J668" s="535">
        <f ca="1">IFERROR(__xludf.DUMMYFUNCTION("IMPORTRANGE(""https://docs.google.com/spreadsheets/d/11923uPwbBZFjjGgGUA6NLw09EwE0CqkOc4q9oUmW1yo/edit?usp=sharing"",""พะเยา!J563"")"),0)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IFERROR(__xludf.DUMMYFUNCTION("IMPORTRANGE(""https://docs.google.com/spreadsheets/d/11923uPwbBZFjjGgGUA6NLw09EwE0CqkOc4q9oUmW1yo/edit?usp=sharing"",""พะเยา!L563"")"),0)</f>
        <v>0</v>
      </c>
      <c r="M668" s="520"/>
      <c r="N668" s="537">
        <f ca="1">IFERROR(__xludf.DUMMYFUNCTION("IMPORTRANGE(""https://docs.google.com/spreadsheets/d/11923uPwbBZFjjGgGUA6NLw09EwE0CqkOc4q9oUmW1yo/edit?usp=sharing"",""พะเยา!M563"")"),0)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IFERROR(__xludf.DUMMYFUNCTION("IMPORTRANGE(""https://docs.google.com/spreadsheets/d/11923uPwbBZFjjGgGUA6NLw09EwE0CqkOc4q9oUmW1yo/edit?usp=sharing"",""พะเยา!J564"")"),0)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IFERROR(__xludf.DUMMYFUNCTION("IMPORTRANGE(""https://docs.google.com/spreadsheets/d/11923uPwbBZFjjGgGUA6NLw09EwE0CqkOc4q9oUmW1yo/edit?usp=sharing"",""พะเยา!J565"")"),0)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IFERROR(__xludf.DUMMYFUNCTION("IMPORTRANGE(""https://docs.google.com/spreadsheets/d/11923uPwbBZFjjGgGUA6NLw09EwE0CqkOc4q9oUmW1yo/edit?usp=sharing"",""พะเยา!I566"")"),0)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IFERROR(__xludf.DUMMYFUNCTION("IMPORTRANGE(""https://docs.google.com/spreadsheets/d/11923uPwbBZFjjGgGUA6NLw09EwE0CqkOc4q9oUmW1yo/edit?usp=sharing"",""พะเยา!L566"")"),0)</f>
        <v>0</v>
      </c>
      <c r="M671" s="520"/>
      <c r="N671" s="537">
        <f ca="1">IFERROR(__xludf.DUMMYFUNCTION("IMPORTRANGE(""https://docs.google.com/spreadsheets/d/11923uPwbBZFjjGgGUA6NLw09EwE0CqkOc4q9oUmW1yo/edit?usp=sharing"",""พะเยา!M566"")"),0)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IFERROR(__xludf.DUMMYFUNCTION("IMPORTRANGE(""https://docs.google.com/spreadsheets/d/11923uPwbBZFjjGgGUA6NLw09EwE0CqkOc4q9oUmW1yo/edit?usp=sharing"",""พะเยา!J567"")"),0)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IFERROR(__xludf.DUMMYFUNCTION("IMPORTRANGE(""https://docs.google.com/spreadsheets/d/11923uPwbBZFjjGgGUA6NLw09EwE0CqkOc4q9oUmW1yo/edit?usp=sharing"",""พะเยา!J568"")"),0)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IFERROR(__xludf.DUMMYFUNCTION("IMPORTRANGE(""https://docs.google.com/spreadsheets/d/11923uPwbBZFjjGgGUA6NLw09EwE0CqkOc4q9oUmW1yo/edit?usp=sharing"",""พะเยา!J569"")"),0)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IFERROR(__xludf.DUMMYFUNCTION("IMPORTRANGE(""https://docs.google.com/spreadsheets/d/11923uPwbBZFjjGgGUA6NLw09EwE0CqkOc4q9oUmW1yo/edit?usp=sharing"",""พะเยา!J570"")"),0)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IFERROR(__xludf.DUMMYFUNCTION("IMPORTRANGE(""https://docs.google.com/spreadsheets/d/11923uPwbBZFjjGgGUA6NLw09EwE0CqkOc4q9oUmW1yo/edit?usp=sharing"",""พะเยา!J571"")"),0)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IFERROR(__xludf.DUMMYFUNCTION("IMPORTRANGE(""https://docs.google.com/spreadsheets/d/11923uPwbBZFjjGgGUA6NLw09EwE0CqkOc4q9oUmW1yo/edit?usp=sharing"",""พะเยา!J572"")"),0)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Q596" sqref="Q596"/>
      <selection pane="bottomLeft" activeCell="J605" sqref="J60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28515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577" t="s">
        <v>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ht="18" customHeight="1" x14ac:dyDescent="0.25">
      <c r="A2" s="577" t="s">
        <v>274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16" ht="18" customHeight="1" x14ac:dyDescent="0.25">
      <c r="A3" s="577" t="s">
        <v>294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8" t="s">
        <v>3</v>
      </c>
      <c r="I5" s="580" t="s">
        <v>4</v>
      </c>
      <c r="J5" s="570"/>
      <c r="K5" s="571"/>
      <c r="L5" s="581" t="s">
        <v>5</v>
      </c>
      <c r="M5" s="571"/>
      <c r="N5" s="582" t="s">
        <v>6</v>
      </c>
      <c r="O5" s="570"/>
      <c r="P5" s="571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5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2105350</v>
      </c>
      <c r="N8" s="23">
        <f t="shared" ca="1" si="0"/>
        <v>2147998.54</v>
      </c>
      <c r="O8" s="22">
        <f t="shared" ref="O8:O16" ca="1" si="1">IF(L8&gt;0,N8*100/L8,0)</f>
        <v>45.599139559785435</v>
      </c>
      <c r="P8" s="22">
        <f t="shared" ref="P8:P16" ca="1" si="2">IF(M8&gt;0,N8*100/M8,0)</f>
        <v>102.02572208896383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2105350</v>
      </c>
      <c r="N10" s="30">
        <f t="shared" ca="1" si="4"/>
        <v>2147998.54</v>
      </c>
      <c r="O10" s="29">
        <f t="shared" ca="1" si="1"/>
        <v>45.599139559785435</v>
      </c>
      <c r="P10" s="29">
        <f t="shared" ca="1" si="2"/>
        <v>102.02572208896383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3"/>
      <c r="F11" s="56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2029750</v>
      </c>
      <c r="N12" s="39">
        <f t="shared" ca="1" si="6"/>
        <v>2072398.5399999998</v>
      </c>
      <c r="O12" s="39">
        <f t="shared" ca="1" si="1"/>
        <v>44.711826851796708</v>
      </c>
      <c r="P12" s="39">
        <f t="shared" ca="1" si="2"/>
        <v>102.10117206552529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654723.94999999995</v>
      </c>
      <c r="O14" s="39">
        <f t="shared" ca="1" si="1"/>
        <v>26.081377533947968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4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5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2105350</v>
      </c>
      <c r="N18" s="23">
        <f t="shared" ca="1" si="11"/>
        <v>1493274.5899999999</v>
      </c>
      <c r="O18" s="22">
        <f t="shared" ref="O18:O20" ca="1" si="12">IF(L18&gt;0,N18*100/L18,0)</f>
        <v>55.469484949286141</v>
      </c>
      <c r="P18" s="22">
        <f t="shared" ref="P18:P26" ca="1" si="13">IF(M18&gt;0,N18*100/M18,0)</f>
        <v>70.927617260787997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2105350</v>
      </c>
      <c r="N20" s="30">
        <f t="shared" ca="1" si="15"/>
        <v>1493274.5899999999</v>
      </c>
      <c r="O20" s="29">
        <f t="shared" ca="1" si="12"/>
        <v>55.469484949286141</v>
      </c>
      <c r="P20" s="29">
        <f t="shared" ca="1" si="13"/>
        <v>70.927617260787997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3"/>
      <c r="F21" s="56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2029750</v>
      </c>
      <c r="N22" s="39">
        <f t="shared" ca="1" si="18"/>
        <v>1417674.5899999999</v>
      </c>
      <c r="O22" s="39">
        <f t="shared" ca="1" si="17"/>
        <v>54.182822625183213</v>
      </c>
      <c r="P22" s="39">
        <f t="shared" ca="1" si="13"/>
        <v>69.844788274418036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4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5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654723.94999999995</v>
      </c>
      <c r="O28" s="22">
        <f t="shared" ref="O28:O30" ca="1" si="24">IF(L28&gt;0,N28*100/L28,0)</f>
        <v>32.435407746265007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654723.94999999995</v>
      </c>
      <c r="O30" s="29">
        <f t="shared" ca="1" si="24"/>
        <v>32.435407746265007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3"/>
      <c r="F31" s="56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654723.94999999995</v>
      </c>
      <c r="O32" s="39">
        <f t="shared" ca="1" si="29"/>
        <v>32.435407746265007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654723.94999999995</v>
      </c>
      <c r="O34" s="39">
        <f t="shared" ca="1" si="29"/>
        <v>32.435407746265007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2105350</v>
      </c>
      <c r="N37" s="55">
        <f t="shared" ca="1" si="33"/>
        <v>1493274.5899999999</v>
      </c>
      <c r="O37" s="56">
        <f t="shared" ca="1" si="29"/>
        <v>55.469484949286141</v>
      </c>
      <c r="P37" s="56">
        <f t="shared" ca="1" si="25"/>
        <v>70.927617260787997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2" t="s">
        <v>28</v>
      </c>
      <c r="C39" s="565"/>
      <c r="D39" s="565"/>
      <c r="E39" s="565"/>
      <c r="F39" s="565"/>
      <c r="G39" s="56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3" t="s">
        <v>17</v>
      </c>
      <c r="E41" s="563"/>
      <c r="F41" s="563"/>
      <c r="G41" s="563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408375.11</v>
      </c>
      <c r="O41" s="78">
        <f t="shared" ref="O41:O43" ca="1" si="35">IF(L41&gt;0,N41*100/L41,0)</f>
        <v>62.053655979334451</v>
      </c>
      <c r="P41" s="78">
        <f t="shared" ref="P41:P43" ca="1" si="36">IF(M41&gt;0,N41*100/M41,0)</f>
        <v>82.734017423014592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408375.11</v>
      </c>
      <c r="O43" s="78">
        <f t="shared" ca="1" si="35"/>
        <v>62.053655979334451</v>
      </c>
      <c r="P43" s="78">
        <f t="shared" ca="1" si="36"/>
        <v>82.734017423014592</v>
      </c>
    </row>
    <row r="44" spans="1:16" ht="21.75" customHeight="1" x14ac:dyDescent="0.3">
      <c r="A44" s="80"/>
      <c r="B44" s="81"/>
      <c r="C44" s="82" t="s">
        <v>16</v>
      </c>
      <c r="D44" s="562" t="s">
        <v>20</v>
      </c>
      <c r="E44" s="563"/>
      <c r="F44" s="563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IFERROR(__xludf.DUMMYFUNCTION("IMPORTRANGE(""https://docs.google.com/spreadsheets/d/1Yj_ptqi66GCucihVvJfMjLAmec39IyEx_6qawtMGysU/edit?usp=sharing"",""สบก!R27"")"),408375.11)</f>
        <v>408375.11</v>
      </c>
      <c r="O45" s="39">
        <f ca="1">IF(L45&gt;0,N45*100/L45,0)</f>
        <v>62.053655979334451</v>
      </c>
      <c r="P45" s="39">
        <f ca="1">IF(M45&gt;0,N45*100/M45,0)</f>
        <v>82.734017423014592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2" t="s">
        <v>23</v>
      </c>
      <c r="E48" s="56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338263.39</v>
      </c>
      <c r="O53" s="120">
        <f t="shared" ref="O53:O55" ca="1" si="40">IF(L53&gt;0,N53*100/L53,0)</f>
        <v>55.271795751633988</v>
      </c>
      <c r="P53" s="120">
        <f t="shared" ref="P53:P55" ca="1" si="41">IF(M53&gt;0,N53*100/M53,0)</f>
        <v>71.026433595800526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338263.39</v>
      </c>
      <c r="O55" s="120">
        <f t="shared" ca="1" si="40"/>
        <v>55.271795751633988</v>
      </c>
      <c r="P55" s="120">
        <f t="shared" ca="1" si="41"/>
        <v>71.026433595800526</v>
      </c>
    </row>
    <row r="56" spans="1:16" ht="21.75" customHeight="1" x14ac:dyDescent="0.3">
      <c r="A56" s="80"/>
      <c r="B56" s="81"/>
      <c r="C56" s="82" t="s">
        <v>16</v>
      </c>
      <c r="D56" s="562" t="s">
        <v>20</v>
      </c>
      <c r="E56" s="563"/>
      <c r="F56" s="563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IFERROR(__xludf.DUMMYFUNCTION("IMPORTRANGE(""https://docs.google.com/spreadsheets/d/1Yj_ptqi66GCucihVvJfMjLAmec39IyEx_6qawtMGysU/edit?usp=sharing"",""สบก!AA27"")"),338263.39)</f>
        <v>338263.39</v>
      </c>
      <c r="O57" s="39">
        <f ca="1">IF(L57&gt;0,N57*100/L57,0)</f>
        <v>55.271795751633988</v>
      </c>
      <c r="P57" s="39">
        <f ca="1">IF(M57&gt;0,N57*100/M57,0)</f>
        <v>71.026433595800526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2" t="s">
        <v>23</v>
      </c>
      <c r="E60" s="56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8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2" t="s">
        <v>23</v>
      </c>
      <c r="E73" s="56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8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2" t="s">
        <v>23</v>
      </c>
      <c r="E101" s="56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IFERROR(__xludf.DUMMYFUNCTION("IMPORTRANGE(""https://docs.google.com/spreadsheets/d/11923uPwbBZFjjGgGUA6NLw09EwE0CqkOc4q9oUmW1yo/edit?usp=sharing"",""พิจิตร!J50"")"),0)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2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2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8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2" t="s">
        <v>23</v>
      </c>
      <c r="E125" s="56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2" t="s">
        <v>275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2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IFERROR(__xludf.DUMMYFUNCTION("IMPORTRANGE(""https://docs.google.com/spreadsheets/d/11923uPwbBZFjjGgGUA6NLw09EwE0CqkOc4q9oUmW1yo/edit?usp=sharing"",""พิจิตร!J65"")"),0)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2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2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2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IFERROR(__xludf.DUMMYFUNCTION("IMPORTRANGE(""https://docs.google.com/spreadsheets/d/11923uPwbBZFjjGgGUA6NLw09EwE0CqkOc4q9oUmW1yo/edit?usp=sharing"",""พิจิตร!I68"")"),0)</f>
        <v>0</v>
      </c>
      <c r="J138" s="266">
        <f ca="1">IFERROR(__xludf.DUMMYFUNCTION("IMPORTRANGE(""https://docs.google.com/spreadsheets/d/11923uPwbBZFjjGgGUA6NLw09EwE0CqkOc4q9oUmW1yo/edit?usp=sharing"",""พิจิตร!J68"")"),0)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2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93725</v>
      </c>
      <c r="N140" s="152">
        <f t="shared" ca="1" si="64"/>
        <v>35258</v>
      </c>
      <c r="O140" s="151">
        <f t="shared" ref="O140:O142" ca="1" si="65">IF(L140&gt;0,N140*100/L140,0)</f>
        <v>60.270085470085469</v>
      </c>
      <c r="P140" s="151">
        <f t="shared" ref="P140:P142" ca="1" si="66">IF(M140&gt;0,N140*100/M140,0)</f>
        <v>37.618564950653507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93725</v>
      </c>
      <c r="N142" s="88">
        <f t="shared" ca="1" si="68"/>
        <v>35258</v>
      </c>
      <c r="O142" s="156">
        <f t="shared" ca="1" si="65"/>
        <v>60.270085470085469</v>
      </c>
      <c r="P142" s="156">
        <f t="shared" ca="1" si="66"/>
        <v>37.618564950653507</v>
      </c>
    </row>
    <row r="143" spans="1:16" ht="21.75" customHeight="1" x14ac:dyDescent="0.3">
      <c r="A143" s="157"/>
      <c r="B143" s="158"/>
      <c r="C143" s="158" t="s">
        <v>16</v>
      </c>
      <c r="D143" s="568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IFERROR(__xludf.DUMMYFUNCTION("IMPORTRANGE(""https://docs.google.com/spreadsheets/d/1Yj_ptqi66GCucihVvJfMjLAmec39IyEx_6qawtMGysU/edit?usp=sharing"",""สบก!BJ27"")"),93725)</f>
        <v>93725</v>
      </c>
      <c r="N144" s="168">
        <f ca="1">IFERROR(__xludf.DUMMYFUNCTION("IMPORTRANGE(""https://docs.google.com/spreadsheets/d/1Yj_ptqi66GCucihVvJfMjLAmec39IyEx_6qawtMGysU/edit?usp=sharing"",""สบก!BK27"")"),35258)</f>
        <v>35258</v>
      </c>
      <c r="O144" s="168">
        <f ca="1">IF(L144&gt;0,N144*100/L144,0)</f>
        <v>60.270085470085469</v>
      </c>
      <c r="P144" s="168">
        <f ca="1">IF(M144&gt;0,N144*100/M144,0)</f>
        <v>37.618564950653507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2" t="s">
        <v>23</v>
      </c>
      <c r="E147" s="56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IFERROR(__xludf.DUMMYFUNCTION("IMPORTRANGE(""https://docs.google.com/spreadsheets/d/11923uPwbBZFjjGgGUA6NLw09EwE0CqkOc4q9oUmW1yo/edit?usp=sharing"",""พิจิตร!I74"")"),4)</f>
        <v>4</v>
      </c>
      <c r="J149" s="274">
        <f ca="1">IFERROR(__xludf.DUMMYFUNCTION("IMPORTRANGE(""https://docs.google.com/spreadsheets/d/11923uPwbBZFjjGgGUA6NLw09EwE0CqkOc4q9oUmW1yo/edit?usp=sharing"",""พิจิตร!J74"")"),2)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2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IFERROR(__xludf.DUMMYFUNCTION("IMPORTRANGE(""https://docs.google.com/spreadsheets/d/11923uPwbBZFjjGgGUA6NLw09EwE0CqkOc4q9oUmW1yo/edit?usp=sharing"",""พิจิตร!J84"")"),56)</f>
        <v>56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IFERROR(__xludf.DUMMYFUNCTION("IMPORTRANGE(""https://docs.google.com/spreadsheets/d/11923uPwbBZFjjGgGUA6NLw09EwE0CqkOc4q9oUmW1yo/edit?usp=sharing"",""พิจิตร!J85"")"),56)</f>
        <v>56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IFERROR(__xludf.DUMMYFUNCTION("IMPORTRANGE(""https://docs.google.com/spreadsheets/d/11923uPwbBZFjjGgGUA6NLw09EwE0CqkOc4q9oUmW1yo/edit?usp=sharing"",""พิจิตร!I89"")"),3)</f>
        <v>3</v>
      </c>
      <c r="J164" s="283">
        <f ca="1">IFERROR(__xludf.DUMMYFUNCTION("IMPORTRANGE(""https://docs.google.com/spreadsheets/d/11923uPwbBZFjjGgGUA6NLw09EwE0CqkOc4q9oUmW1yo/edit?usp=sharing"",""พิจิตร!J89"")"),1)</f>
        <v>1</v>
      </c>
      <c r="K164" s="284">
        <f ca="1">IF(I164&gt;0,J164*100/I164,0)</f>
        <v>33.333333333333336</v>
      </c>
      <c r="L164" s="276"/>
      <c r="M164" s="276"/>
      <c r="N164" s="276"/>
      <c r="O164" s="276"/>
      <c r="P164" s="276"/>
    </row>
    <row r="165" spans="1:16" ht="21.75" customHeight="1" x14ac:dyDescent="0.2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IFERROR(__xludf.DUMMYFUNCTION("IMPORTRANGE(""https://docs.google.com/spreadsheets/d/11923uPwbBZFjjGgGUA6NLw09EwE0CqkOc4q9oUmW1yo/edit?usp=sharing"",""พิจิตร!J98"")"),1)</f>
        <v>1</v>
      </c>
      <c r="K173" s="163">
        <f ca="1">IF(I173&gt;0,J173*100/I173,0)</f>
        <v>33.333333333333336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IFERROR(__xludf.DUMMYFUNCTION("IMPORTRANGE(""https://docs.google.com/spreadsheets/d/11923uPwbBZFjjGgGUA6NLw09EwE0CqkOc4q9oUmW1yo/edit?usp=sharing"",""พิจิตร!I101"")"),0)</f>
        <v>0</v>
      </c>
      <c r="J176" s="283">
        <f ca="1">IFERROR(__xludf.DUMMYFUNCTION("IMPORTRANGE(""https://docs.google.com/spreadsheets/d/11923uPwbBZFjjGgGUA6NLw09EwE0CqkOc4q9oUmW1yo/edit?usp=sharing"",""พิจิตร!J101"")"),0)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2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IFERROR(__xludf.DUMMYFUNCTION("IMPORTRANGE(""https://docs.google.com/spreadsheets/d/11923uPwbBZFjjGgGUA6NLw09EwE0CqkOc4q9oUmW1yo/edit?usp=sharing"",""พิจิตร!J113"")"),0)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2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IFERROR(__xludf.DUMMYFUNCTION("IMPORTRANGE(""https://docs.google.com/spreadsheets/d/11923uPwbBZFjjGgGUA6NLw09EwE0CqkOc4q9oUmW1yo/edit?usp=sharing"",""พิจิตร!I114"")"),20000)</f>
        <v>20000</v>
      </c>
      <c r="J189" s="283">
        <f ca="1">IFERROR(__xludf.DUMMYFUNCTION("IMPORTRANGE(""https://docs.google.com/spreadsheets/d/11923uPwbBZFjjGgGUA6NLw09EwE0CqkOc4q9oUmW1yo/edit?usp=sharing"",""พิจิตร!J114"")"),0)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2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IFERROR(__xludf.DUMMYFUNCTION("IMPORTRANGE(""https://docs.google.com/spreadsheets/d/11923uPwbBZFjjGgGUA6NLw09EwE0CqkOc4q9oUmW1yo/edit?usp=sharing"",""พิจิตร!J128"")"),0)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2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IFERROR(__xludf.DUMMYFUNCTION("IMPORTRANGE(""https://docs.google.com/spreadsheets/d/11923uPwbBZFjjGgGUA6NLw09EwE0CqkOc4q9oUmW1yo/edit?usp=sharing"",""พิจิตร!I129"")"),0)</f>
        <v>0</v>
      </c>
      <c r="J204" s="283">
        <f ca="1">IFERROR(__xludf.DUMMYFUNCTION("IMPORTRANGE(""https://docs.google.com/spreadsheets/d/11923uPwbBZFjjGgGUA6NLw09EwE0CqkOc4q9oUmW1yo/edit?usp=sharing"",""พิจิตร!J129"")"),0)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2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2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IFERROR(__xludf.DUMMYFUNCTION("IMPORTRANGE(""https://docs.google.com/spreadsheets/d/11923uPwbBZFjjGgGUA6NLw09EwE0CqkOc4q9oUmW1yo/edit?usp=sharing"",""พิจิตร!J143"")"),0)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2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IFERROR(__xludf.DUMMYFUNCTION("IMPORTRANGE(""https://docs.google.com/spreadsheets/d/11923uPwbBZFjjGgGUA6NLw09EwE0CqkOc4q9oUmW1yo/edit?usp=sharing"",""พิจิตร!I144"")"),15)</f>
        <v>15</v>
      </c>
      <c r="J219" s="266">
        <f ca="1">IFERROR(__xludf.DUMMYFUNCTION("IMPORTRANGE(""https://docs.google.com/spreadsheets/d/11923uPwbBZFjjGgGUA6NLw09EwE0CqkOc4q9oUmW1yo/edit?usp=sharing"",""พิจิตร!J144"")"),15)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8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2" t="s">
        <v>23</v>
      </c>
      <c r="E227" s="56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IFERROR(__xludf.DUMMYFUNCTION("IMPORTRANGE(""https://docs.google.com/spreadsheets/d/11923uPwbBZFjjGgGUA6NLw09EwE0CqkOc4q9oUmW1yo/edit?usp=sharing"",""พิจิตร!I149"")"),15)</f>
        <v>15</v>
      </c>
      <c r="J229" s="266">
        <f ca="1">IFERROR(__xludf.DUMMYFUNCTION("IMPORTRANGE(""https://docs.google.com/spreadsheets/d/11923uPwbBZFjjGgGUA6NLw09EwE0CqkOc4q9oUmW1yo/edit?usp=sharing"",""พิจิตร!J149"")"),15)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IFERROR(__xludf.DUMMYFUNCTION("IMPORTRANGE(""https://docs.google.com/spreadsheets/d/11923uPwbBZFjjGgGUA6NLw09EwE0CqkOc4q9oUmW1yo/edit?usp=sharing"",""พิจิตร!I158"")"),0)</f>
        <v>0</v>
      </c>
      <c r="J238" s="266">
        <f ca="1">IFERROR(__xludf.DUMMYFUNCTION("IMPORTRANGE(""https://docs.google.com/spreadsheets/d/11923uPwbBZFjjGgGUA6NLw09EwE0CqkOc4q9oUmW1yo/edit?usp=sharing"",""พิจิตร!J158"")"),0)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IFERROR(__xludf.DUMMYFUNCTION("IMPORTRANGE(""https://docs.google.com/spreadsheets/d/11923uPwbBZFjjGgGUA6NLw09EwE0CqkOc4q9oUmW1yo/edit?usp=sharing"",""พิจิตร!J166"")"),0)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2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2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2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IFERROR(__xludf.DUMMYFUNCTION("IMPORTRANGE(""https://docs.google.com/spreadsheets/d/11923uPwbBZFjjGgGUA6NLw09EwE0CqkOc4q9oUmW1yo/edit?usp=sharing"",""พิจิตร!I169"")"),0)</f>
        <v>0</v>
      </c>
      <c r="J249" s="315">
        <f ca="1">IFERROR(__xludf.DUMMYFUNCTION("IMPORTRANGE(""https://docs.google.com/spreadsheets/d/11923uPwbBZFjjGgGUA6NLw09EwE0CqkOc4q9oUmW1yo/edit?usp=sharing"",""พิจิตร!J169"")"),0)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8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2" t="s">
        <v>23</v>
      </c>
      <c r="E257" s="56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IFERROR(__xludf.DUMMYFUNCTION("IMPORTRANGE(""https://docs.google.com/spreadsheets/d/11923uPwbBZFjjGgGUA6NLw09EwE0CqkOc4q9oUmW1yo/edit?usp=sharing"",""พิจิตร!J184"")"),0)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2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IFERROR(__xludf.DUMMYFUNCTION("IMPORTRANGE(""https://docs.google.com/spreadsheets/d/11923uPwbBZFjjGgGUA6NLw09EwE0CqkOc4q9oUmW1yo/edit?usp=sharing"",""พิจิตร!I185"")"),0)</f>
        <v>0</v>
      </c>
      <c r="J270" s="315">
        <f ca="1">IFERROR(__xludf.DUMMYFUNCTION("IMPORTRANGE(""https://docs.google.com/spreadsheets/d/11923uPwbBZFjjGgGUA6NLw09EwE0CqkOc4q9oUmW1yo/edit?usp=sharing"",""พิจิตร!J185"")"),0)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8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2" t="s">
        <v>23</v>
      </c>
      <c r="E278" s="56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2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IFERROR(__xludf.DUMMYFUNCTION("IMPORTRANGE(""https://docs.google.com/spreadsheets/d/11923uPwbBZFjjGgGUA6NLw09EwE0CqkOc4q9oUmW1yo/edit?usp=sharing"",""พิจิตร!I199"")"),0)</f>
        <v>0</v>
      </c>
      <c r="J289" s="315">
        <f ca="1">IFERROR(__xludf.DUMMYFUNCTION("IMPORTRANGE(""https://docs.google.com/spreadsheets/d/11923uPwbBZFjjGgGUA6NLw09EwE0CqkOc4q9oUmW1yo/edit?usp=sharing"",""พิจิตร!J199"")"),0)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8" t="s">
        <v>20</v>
      </c>
      <c r="E293" s="563"/>
      <c r="F293" s="56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2" t="s">
        <v>23</v>
      </c>
      <c r="E297" s="56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IFERROR(__xludf.DUMMYFUNCTION("IMPORTRANGE(""https://docs.google.com/spreadsheets/d/11923uPwbBZFjjGgGUA6NLw09EwE0CqkOc4q9oUmW1yo/edit?usp=sharing"",""พิจิตร!J213"")"),0)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2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IFERROR(__xludf.DUMMYFUNCTION("IMPORTRANGE(""https://docs.google.com/spreadsheets/d/11923uPwbBZFjjGgGUA6NLw09EwE0CqkOc4q9oUmW1yo/edit?usp=sharing"",""พิจิตร!I214"")"),0)</f>
        <v>0</v>
      </c>
      <c r="J309" s="332">
        <f ca="1">IFERROR(__xludf.DUMMYFUNCTION("IMPORTRANGE(""https://docs.google.com/spreadsheets/d/11923uPwbBZFjjGgGUA6NLw09EwE0CqkOc4q9oUmW1yo/edit?usp=sharing"",""พิจิตร!J214"")"),0)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8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2" t="s">
        <v>23</v>
      </c>
      <c r="E317" s="56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IFERROR(__xludf.DUMMYFUNCTION("IMPORTRANGE(""https://docs.google.com/spreadsheets/d/11923uPwbBZFjjGgGUA6NLw09EwE0CqkOc4q9oUmW1yo/edit?usp=sharing"",""พิจิตร!J226"")"),0)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2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2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IFERROR(__xludf.DUMMYFUNCTION("IMPORTRANGE(""https://docs.google.com/spreadsheets/d/11923uPwbBZFjjGgGUA6NLw09EwE0CqkOc4q9oUmW1yo/edit?usp=sharing"",""พิจิตร!I228"")"),530)</f>
        <v>530</v>
      </c>
      <c r="J328" s="338">
        <f ca="1">IFERROR(__xludf.DUMMYFUNCTION("IMPORTRANGE(""https://docs.google.com/spreadsheets/d/11923uPwbBZFjjGgGUA6NLw09EwE0CqkOc4q9oUmW1yo/edit?usp=sharing"",""พิจิตร!J228"")"),69)</f>
        <v>69</v>
      </c>
      <c r="K328" s="316">
        <f ca="1">IF(I328&gt;0,J328*100/I328,0)</f>
        <v>13.018867924528301</v>
      </c>
      <c r="L328" s="317"/>
      <c r="M328" s="317"/>
      <c r="N328" s="317"/>
      <c r="O328" s="316"/>
      <c r="P328" s="316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1020650</v>
      </c>
      <c r="N329" s="152">
        <f t="shared" ca="1" si="98"/>
        <v>711378.09</v>
      </c>
      <c r="O329" s="151">
        <f t="shared" ref="O329:O331" ca="1" si="99">IF(L329&gt;0,N329*100/L329,0)</f>
        <v>52.995373005348867</v>
      </c>
      <c r="P329" s="151">
        <f t="shared" ref="P329:P331" ca="1" si="100">IF(M329&gt;0,N329*100/M329,0)</f>
        <v>69.698534267378633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1020650</v>
      </c>
      <c r="N331" s="88">
        <f t="shared" ca="1" si="102"/>
        <v>711378.09</v>
      </c>
      <c r="O331" s="156">
        <f t="shared" ca="1" si="99"/>
        <v>52.995373005348867</v>
      </c>
      <c r="P331" s="156">
        <f t="shared" ca="1" si="100"/>
        <v>69.698534267378633</v>
      </c>
    </row>
    <row r="332" spans="1:16" ht="21.75" customHeight="1" x14ac:dyDescent="0.3">
      <c r="A332" s="157"/>
      <c r="B332" s="158"/>
      <c r="C332" s="158" t="s">
        <v>16</v>
      </c>
      <c r="D332" s="568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IFERROR(__xludf.DUMMYFUNCTION("IMPORTRANGE(""https://docs.google.com/spreadsheets/d/1Yj_ptqi66GCucihVvJfMjLAmec39IyEx_6qawtMGysU/edit?usp=sharing"",""สบก!DL27"")"),945050)</f>
        <v>945050</v>
      </c>
      <c r="N333" s="168">
        <f ca="1">IFERROR(__xludf.DUMMYFUNCTION("IMPORTRANGE(""https://docs.google.com/spreadsheets/d/1Yj_ptqi66GCucihVvJfMjLAmec39IyEx_6qawtMGysU/edit?usp=sharing"",""สบก!DM27"")"),635778.09)</f>
        <v>635778.09</v>
      </c>
      <c r="O333" s="168">
        <f ca="1">IF(L333&gt;0,N333*100/L333,0)</f>
        <v>50.190101362552696</v>
      </c>
      <c r="P333" s="168">
        <f ca="1">IF(M333&gt;0,N333*100/M333,0)</f>
        <v>67.274545262155442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2" t="s">
        <v>23</v>
      </c>
      <c r="E336" s="56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2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IFERROR(__xludf.DUMMYFUNCTION("IMPORTRANGE(""https://docs.google.com/spreadsheets/d/11923uPwbBZFjjGgGUA6NLw09EwE0CqkOc4q9oUmW1yo/edit?usp=sharing"",""พิจิตร!J234"")"),45)</f>
        <v>45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2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IFERROR(__xludf.DUMMYFUNCTION("IMPORTRANGE(""https://docs.google.com/spreadsheets/d/11923uPwbBZFjjGgGUA6NLw09EwE0CqkOc4q9oUmW1yo/edit?usp=sharing"",""พิจิตร!J235"")"),405.64)</f>
        <v>405.64</v>
      </c>
      <c r="K340" s="341">
        <f t="shared" ca="1" si="103"/>
        <v>23.861176470588234</v>
      </c>
      <c r="L340" s="181"/>
      <c r="M340" s="181"/>
      <c r="N340" s="181"/>
      <c r="O340" s="342"/>
      <c r="P340" s="342"/>
    </row>
    <row r="341" spans="1:16" ht="21.75" customHeight="1" x14ac:dyDescent="0.2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IFERROR(__xludf.DUMMYFUNCTION("IMPORTRANGE(""https://docs.google.com/spreadsheets/d/11923uPwbBZFjjGgGUA6NLw09EwE0CqkOc4q9oUmW1yo/edit?usp=sharing"",""พิจิตร!J236"")"),108)</f>
        <v>108</v>
      </c>
      <c r="K341" s="341">
        <f t="shared" ca="1" si="103"/>
        <v>20.377358490566039</v>
      </c>
      <c r="L341" s="181"/>
      <c r="M341" s="181"/>
      <c r="N341" s="181"/>
      <c r="O341" s="342"/>
      <c r="P341" s="342"/>
    </row>
    <row r="342" spans="1:16" ht="21.75" customHeight="1" x14ac:dyDescent="0.2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IFERROR(__xludf.DUMMYFUNCTION("IMPORTRANGE(""https://docs.google.com/spreadsheets/d/11923uPwbBZFjjGgGUA6NLw09EwE0CqkOc4q9oUmW1yo/edit?usp=sharing"",""พิจิตร!J237"")"),1426.63999999999)</f>
        <v>1426.6399999999901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2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2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2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IFERROR(__xludf.DUMMYFUNCTION("IMPORTRANGE(""https://docs.google.com/spreadsheets/d/11923uPwbBZFjjGgGUA6NLw09EwE0CqkOc4q9oUmW1yo/edit?usp=sharing"",""พิจิตร!J240"")"),69)</f>
        <v>69</v>
      </c>
      <c r="K345" s="341">
        <f t="shared" ca="1" si="103"/>
        <v>13.018867924528301</v>
      </c>
      <c r="L345" s="181"/>
      <c r="M345" s="181"/>
      <c r="N345" s="181"/>
      <c r="O345" s="342"/>
      <c r="P345" s="342"/>
    </row>
    <row r="346" spans="1:16" ht="21.75" customHeight="1" x14ac:dyDescent="0.2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IFERROR(__xludf.DUMMYFUNCTION("IMPORTRANGE(""https://docs.google.com/spreadsheets/d/11923uPwbBZFjjGgGUA6NLw09EwE0CqkOc4q9oUmW1yo/edit?usp=sharing"",""พิจิตร!J241"")"),1003.44999999999)</f>
        <v>1003.44999999999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IFERROR(__xludf.DUMMYFUNCTION("IMPORTRANGE(""https://docs.google.com/spreadsheets/d/11923uPwbBZFjjGgGUA6NLw09EwE0CqkOc4q9oUmW1yo/edit?usp=sharing"",""พิจิตร!M242"")"),654723.95)</f>
        <v>654723.94999999995</v>
      </c>
      <c r="O347" s="357">
        <f ca="1">+IF(L347&gt;0,N347*100/L347,0)</f>
        <v>32.435407746265007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IFERROR(__xludf.DUMMYFUNCTION("IMPORTRANGE(""https://docs.google.com/spreadsheets/d/11923uPwbBZFjjGgGUA6NLw09EwE0CqkOc4q9oUmW1yo/edit?usp=sharing"",""พิจิตร!M244"")"),118627.7)</f>
        <v>118627.7</v>
      </c>
      <c r="O349" s="372">
        <f ca="1">+IF(L349&gt;0,N349*100/L349,0)</f>
        <v>29.184141901200551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IFERROR(__xludf.DUMMYFUNCTION("IMPORTRANGE(""https://docs.google.com/spreadsheets/d/11923uPwbBZFjjGgGUA6NLw09EwE0CqkOc4q9oUmW1yo/edit?usp=sharing"",""พิจิตร!M247"")"),118627.7)</f>
        <v>118627.7</v>
      </c>
      <c r="O352" s="165">
        <f t="shared" ca="1" si="105"/>
        <v>29.184141901200551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IFERROR(__xludf.DUMMYFUNCTION("IMPORTRANGE(""https://docs.google.com/spreadsheets/d/11923uPwbBZFjjGgGUA6NLw09EwE0CqkOc4q9oUmW1yo/edit?usp=sharing"",""พิจิตร!M249"")"),118627.7)</f>
        <v>118627.7</v>
      </c>
      <c r="O354" s="168">
        <f t="shared" ca="1" si="105"/>
        <v>29.184141901200551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IFERROR(__xludf.DUMMYFUNCTION("IMPORTRANGE(""https://docs.google.com/spreadsheets/d/11923uPwbBZFjjGgGUA6NLw09EwE0CqkOc4q9oUmW1yo/edit?usp=sharing"",""พิจิตร!M250"")"),41076)</f>
        <v>41076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IFERROR(__xludf.DUMMYFUNCTION("IMPORTRANGE(""https://docs.google.com/spreadsheets/d/11923uPwbBZFjjGgGUA6NLw09EwE0CqkOc4q9oUmW1yo/edit?usp=sharing"",""พิจิตร!M252"")"),70051.7)</f>
        <v>70051.7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IFERROR(__xludf.DUMMYFUNCTION("IMPORTRANGE(""https://docs.google.com/spreadsheets/d/11923uPwbBZFjjGgGUA6NLw09EwE0CqkOc4q9oUmW1yo/edit?usp=sharing"",""พิจิตร!M253"")"),7500)</f>
        <v>7500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IFERROR(__xludf.DUMMYFUNCTION("IMPORTRANGE(""https://docs.google.com/spreadsheets/d/11923uPwbBZFjjGgGUA6NLw09EwE0CqkOc4q9oUmW1yo/edit?usp=sharing"",""พิจิตร!M330"")"),68866)</f>
        <v>68866</v>
      </c>
      <c r="O435" s="411">
        <f t="shared" ref="O435:O439" ca="1" si="114">+IF(L435&gt;0,N435*100/L435,0)</f>
        <v>64.967924528301893</v>
      </c>
      <c r="P435" s="411"/>
    </row>
    <row r="436" spans="1:16" ht="21.75" customHeight="1" x14ac:dyDescent="0.2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IFERROR(__xludf.DUMMYFUNCTION("IMPORTRANGE(""https://docs.google.com/spreadsheets/d/11923uPwbBZFjjGgGUA6NLw09EwE0CqkOc4q9oUmW1yo/edit?usp=sharing"",""พิจิตร!M332"")"),68866)</f>
        <v>68866</v>
      </c>
      <c r="O437" s="168">
        <f t="shared" ca="1" si="114"/>
        <v>64.967924528301893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IFERROR(__xludf.DUMMYFUNCTION("IMPORTRANGE(""https://docs.google.com/spreadsheets/d/11923uPwbBZFjjGgGUA6NLw09EwE0CqkOc4q9oUmW1yo/edit?usp=sharing"",""พิจิตร!M334"")"),68866)</f>
        <v>68866</v>
      </c>
      <c r="O439" s="168">
        <f t="shared" ca="1" si="114"/>
        <v>64.967924528301893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IFERROR(__xludf.DUMMYFUNCTION("IMPORTRANGE(""https://docs.google.com/spreadsheets/d/11923uPwbBZFjjGgGUA6NLw09EwE0CqkOc4q9oUmW1yo/edit?usp=sharing"",""พิจิตร!M338"")"),36675)</f>
        <v>36675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IFERROR(__xludf.DUMMYFUNCTION("IMPORTRANGE(""https://docs.google.com/spreadsheets/d/11923uPwbBZFjjGgGUA6NLw09EwE0CqkOc4q9oUmW1yo/edit?usp=sharing"",""พิจิตร!M350"")"),115496.78)</f>
        <v>115496.78</v>
      </c>
      <c r="O455" s="372">
        <f t="shared" ref="O455:O459" ca="1" si="116">+IF(L455&gt;0,N455*100/L455,0)</f>
        <v>19.735044093247694</v>
      </c>
      <c r="P455" s="372"/>
    </row>
    <row r="456" spans="1:16" ht="21.75" customHeight="1" x14ac:dyDescent="0.2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IFERROR(__xludf.DUMMYFUNCTION("IMPORTRANGE(""https://docs.google.com/spreadsheets/d/11923uPwbBZFjjGgGUA6NLw09EwE0CqkOc4q9oUmW1yo/edit?usp=sharing"",""พิจิตร!M352"")"),115496.78)</f>
        <v>115496.78</v>
      </c>
      <c r="O457" s="168">
        <f t="shared" ca="1" si="116"/>
        <v>19.735044093247694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IFERROR(__xludf.DUMMYFUNCTION("IMPORTRANGE(""https://docs.google.com/spreadsheets/d/11923uPwbBZFjjGgGUA6NLw09EwE0CqkOc4q9oUmW1yo/edit?usp=sharing"",""พิจิตร!M354"")"),115496.78)</f>
        <v>115496.78</v>
      </c>
      <c r="O459" s="168">
        <f t="shared" ca="1" si="116"/>
        <v>19.735044093247694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IFERROR(__xludf.DUMMYFUNCTION("IMPORTRANGE(""https://docs.google.com/spreadsheets/d/11923uPwbBZFjjGgGUA6NLw09EwE0CqkOc4q9oUmW1yo/edit?usp=sharing"",""พิจิตร!M357"")"),59346.78)</f>
        <v>59346.78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IFERROR(__xludf.DUMMYFUNCTION("IMPORTRANGE(""https://docs.google.com/spreadsheets/d/11923uPwbBZFjjGgGUA6NLw09EwE0CqkOc4q9oUmW1yo/edit?usp=sharing"",""พิจิตร!M358"")"),56150)</f>
        <v>56150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IFERROR(__xludf.DUMMYFUNCTION("IMPORTRANGE(""https://docs.google.com/spreadsheets/d/11923uPwbBZFjjGgGUA6NLw09EwE0CqkOc4q9oUmW1yo/edit?usp=sharing"",""พิจิตร!I359"")"),77223)</f>
        <v>77223</v>
      </c>
      <c r="J464" s="266">
        <f ca="1">IFERROR(__xludf.DUMMYFUNCTION("IMPORTRANGE(""https://docs.google.com/spreadsheets/d/11923uPwbBZFjjGgGUA6NLw09EwE0CqkOc4q9oUmW1yo/edit?usp=sharing"",""พิจิตร!J359"")"),77224)</f>
        <v>77224</v>
      </c>
      <c r="K464" s="267">
        <f t="shared" ref="K464:K515" ca="1" si="117">IF(I464&gt;0,J464*100/I464,0)</f>
        <v>100.00129495098611</v>
      </c>
      <c r="L464" s="291"/>
      <c r="M464" s="291"/>
      <c r="N464" s="291"/>
      <c r="O464" s="291"/>
      <c r="P464" s="291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IFERROR(__xludf.DUMMYFUNCTION("IMPORTRANGE(""https://docs.google.com/spreadsheets/d/11923uPwbBZFjjGgGUA6NLw09EwE0CqkOc4q9oUmW1yo/edit?usp=sharing"",""พิจิตร!I411"")"),0)</f>
        <v>0</v>
      </c>
      <c r="J516" s="266">
        <f ca="1">IFERROR(__xludf.DUMMYFUNCTION("IMPORTRANGE(""https://docs.google.com/spreadsheets/d/11923uPwbBZFjjGgGUA6NLw09EwE0CqkOc4q9oUmW1yo/edit?usp=sharing"",""พิจิตร!J411"")"),0)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IFERROR(__xludf.DUMMYFUNCTION("IMPORTRANGE(""https://docs.google.com/spreadsheets/d/11923uPwbBZFjjGgGUA6NLw09EwE0CqkOc4q9oUmW1yo/edit?usp=sharing"",""พิจิตร!I412"")"),0)</f>
        <v>0</v>
      </c>
      <c r="J517" s="283">
        <f ca="1">IFERROR(__xludf.DUMMYFUNCTION("IMPORTRANGE(""https://docs.google.com/spreadsheets/d/11923uPwbBZFjjGgGUA6NLw09EwE0CqkOc4q9oUmW1yo/edit?usp=sharing"",""พิจิตร!J412"")"),0)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IFERROR(__xludf.DUMMYFUNCTION("IMPORTRANGE(""https://docs.google.com/spreadsheets/d/11923uPwbBZFjjGgGUA6NLw09EwE0CqkOc4q9oUmW1yo/edit?usp=sharing"",""พิจิตร!I413"")"),0)</f>
        <v>0</v>
      </c>
      <c r="J518" s="283">
        <f ca="1">IFERROR(__xludf.DUMMYFUNCTION("IMPORTRANGE(""https://docs.google.com/spreadsheets/d/11923uPwbBZFjjGgGUA6NLw09EwE0CqkOc4q9oUmW1yo/edit?usp=sharing"",""พิจิตร!J413"")"),0)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IFERROR(__xludf.DUMMYFUNCTION("IMPORTRANGE(""https://docs.google.com/spreadsheets/d/11923uPwbBZFjjGgGUA6NLw09EwE0CqkOc4q9oUmW1yo/edit?usp=sharing"",""พิจิตร!I420"")"),106)</f>
        <v>106</v>
      </c>
      <c r="J525" s="283">
        <f ca="1">IFERROR(__xludf.DUMMYFUNCTION("IMPORTRANGE(""https://docs.google.com/spreadsheets/d/11923uPwbBZFjjGgGUA6NLw09EwE0CqkOc4q9oUmW1yo/edit?usp=sharing"",""พิจิตร!J420"")"),0)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IFERROR(__xludf.DUMMYFUNCTION("IMPORTRANGE(""https://docs.google.com/spreadsheets/d/11923uPwbBZFjjGgGUA6NLw09EwE0CqkOc4q9oUmW1yo/edit?usp=sharing"",""พิจิตร!I421"")"),30)</f>
        <v>30</v>
      </c>
      <c r="J526" s="283">
        <f ca="1">IFERROR(__xludf.DUMMYFUNCTION("IMPORTRANGE(""https://docs.google.com/spreadsheets/d/11923uPwbBZFjjGgGUA6NLw09EwE0CqkOc4q9oUmW1yo/edit?usp=sharing"",""พิจิตร!J421"")"),0)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IFERROR(__xludf.DUMMYFUNCTION("IMPORTRANGE(""https://docs.google.com/spreadsheets/d/11923uPwbBZFjjGgGUA6NLw09EwE0CqkOc4q9oUmW1yo/edit?usp=sharing"",""พิจิตร!J459"")"),1022)</f>
        <v>1022</v>
      </c>
      <c r="K564" s="371">
        <f ca="1">IF(I564&gt;0,J564*100/I564,0)</f>
        <v>92.909090909090907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IFERROR(__xludf.DUMMYFUNCTION("IMPORTRANGE(""https://docs.google.com/spreadsheets/d/11923uPwbBZFjjGgGUA6NLw09EwE0CqkOc4q9oUmW1yo/edit?usp=sharing"",""พิจิตร!M459"")"),64396.19)</f>
        <v>64396.19</v>
      </c>
      <c r="O564" s="372">
        <f t="shared" ref="O564:O568" ca="1" si="122">+IF(L564&gt;0,N564*100/L564,0)</f>
        <v>51.075658312182739</v>
      </c>
      <c r="P564" s="372"/>
    </row>
    <row r="565" spans="1:16" ht="21.75" customHeight="1" x14ac:dyDescent="0.2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IFERROR(__xludf.DUMMYFUNCTION("IMPORTRANGE(""https://docs.google.com/spreadsheets/d/11923uPwbBZFjjGgGUA6NLw09EwE0CqkOc4q9oUmW1yo/edit?usp=sharing"",""พิจิตร!M461"")"),64396.19)</f>
        <v>64396.19</v>
      </c>
      <c r="O566" s="168">
        <f t="shared" ca="1" si="122"/>
        <v>51.075658312182739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IFERROR(__xludf.DUMMYFUNCTION("IMPORTRANGE(""https://docs.google.com/spreadsheets/d/11923uPwbBZFjjGgGUA6NLw09EwE0CqkOc4q9oUmW1yo/edit?usp=sharing"",""พิจิตร!M463"")"),64396.19)</f>
        <v>64396.19</v>
      </c>
      <c r="O568" s="168">
        <f t="shared" ca="1" si="122"/>
        <v>51.075658312182739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IFERROR(__xludf.DUMMYFUNCTION("IMPORTRANGE(""https://docs.google.com/spreadsheets/d/11923uPwbBZFjjGgGUA6NLw09EwE0CqkOc4q9oUmW1yo/edit?usp=sharing"",""พิจิตร!M466"")"),57330.19)</f>
        <v>57330.19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IFERROR(__xludf.DUMMYFUNCTION("IMPORTRANGE(""https://docs.google.com/spreadsheets/d/11923uPwbBZFjjGgGUA6NLw09EwE0CqkOc4q9oUmW1yo/edit?usp=sharing"",""พิจิตร!M467"")"),7066)</f>
        <v>7066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IFERROR(__xludf.DUMMYFUNCTION("IMPORTRANGE(""https://docs.google.com/spreadsheets/d/11923uPwbBZFjjGgGUA6NLw09EwE0CqkOc4q9oUmW1yo/edit?usp=sharing"",""พิจิตร!J468"")"),1022)</f>
        <v>1022</v>
      </c>
      <c r="K573" s="201">
        <f ca="1">IF(I573&gt;0,J573*100/I573,0)</f>
        <v>92.909090909090907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IFERROR(__xludf.DUMMYFUNCTION("IMPORTRANGE(""https://docs.google.com/spreadsheets/d/11923uPwbBZFjjGgGUA6NLw09EwE0CqkOc4q9oUmW1yo/edit?usp=sharing"",""พิจิตร!J471"")"),191)</f>
        <v>191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IFERROR(__xludf.DUMMYFUNCTION("IMPORTRANGE(""https://docs.google.com/spreadsheets/d/11923uPwbBZFjjGgGUA6NLw09EwE0CqkOc4q9oUmW1yo/edit?usp=sharing"",""พิจิตร!J472"")"),831)</f>
        <v>831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IFERROR(__xludf.DUMMYFUNCTION("IMPORTRANGE(""https://docs.google.com/spreadsheets/d/11923uPwbBZFjjGgGUA6NLw09EwE0CqkOc4q9oUmW1yo/edit?usp=sharing"",""พิจิตร!M475"")"),121002.28)</f>
        <v>121002.28</v>
      </c>
      <c r="O580" s="372">
        <f t="shared" ref="O580:O584" ca="1" si="124">+IF(L580&gt;0,N580*100/L580,0)</f>
        <v>34.336628830874005</v>
      </c>
      <c r="P580" s="372"/>
    </row>
    <row r="581" spans="1:16" ht="21.75" customHeight="1" x14ac:dyDescent="0.2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IFERROR(__xludf.DUMMYFUNCTION("IMPORTRANGE(""https://docs.google.com/spreadsheets/d/11923uPwbBZFjjGgGUA6NLw09EwE0CqkOc4q9oUmW1yo/edit?usp=sharing"",""พิจิตร!M477"")"),121002.28)</f>
        <v>121002.28</v>
      </c>
      <c r="O582" s="168">
        <f t="shared" ca="1" si="124"/>
        <v>34.336628830874005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IFERROR(__xludf.DUMMYFUNCTION("IMPORTRANGE(""https://docs.google.com/spreadsheets/d/11923uPwbBZFjjGgGUA6NLw09EwE0CqkOc4q9oUmW1yo/edit?usp=sharing"",""พิจิตร!M479"")"),121002.28)</f>
        <v>121002.28</v>
      </c>
      <c r="O584" s="168">
        <f t="shared" ca="1" si="124"/>
        <v>34.336628830874005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IFERROR(__xludf.DUMMYFUNCTION("IMPORTRANGE(""https://docs.google.com/spreadsheets/d/11923uPwbBZFjjGgGUA6NLw09EwE0CqkOc4q9oUmW1yo/edit?usp=sharing"",""พิจิตร!M482"")"),61032.28)</f>
        <v>61032.28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IFERROR(__xludf.DUMMYFUNCTION("IMPORTRANGE(""https://docs.google.com/spreadsheets/d/11923uPwbBZFjjGgGUA6NLw09EwE0CqkOc4q9oUmW1yo/edit?usp=sharing"",""พิจิตร!M483"")"),59970)</f>
        <v>59970</v>
      </c>
      <c r="O588" s="168"/>
      <c r="P588" s="168"/>
    </row>
    <row r="589" spans="1:16" ht="21.75" customHeight="1" x14ac:dyDescent="0.2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IFERROR(__xludf.DUMMYFUNCTION("IMPORTRANGE(""https://docs.google.com/spreadsheets/d/11923uPwbBZFjjGgGUA6NLw09EwE0CqkOc4q9oUmW1yo/edit?usp=sharing"",""พิจิตร!J484"")"),167)</f>
        <v>167</v>
      </c>
      <c r="K589" s="163">
        <f t="shared" ref="K589:K596" ca="1" si="125">IF(I589&gt;0,J589*100/I589,0)</f>
        <v>83.5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IFERROR(__xludf.DUMMYFUNCTION("IMPORTRANGE(""https://docs.google.com/spreadsheets/d/11923uPwbBZFjjGgGUA6NLw09EwE0CqkOc4q9oUmW1yo/edit?usp=sharing"",""พิจิตร!J485"")"),102.56)</f>
        <v>102.56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IFERROR(__xludf.DUMMYFUNCTION("IMPORTRANGE(""https://docs.google.com/spreadsheets/d/11923uPwbBZFjjGgGUA6NLw09EwE0CqkOc4q9oUmW1yo/edit?usp=sharing"",""พิจิตร!J486"")"),44)</f>
        <v>44</v>
      </c>
      <c r="K591" s="163">
        <f t="shared" ca="1" si="125"/>
        <v>22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IFERROR(__xludf.DUMMYFUNCTION("IMPORTRANGE(""https://docs.google.com/spreadsheets/d/11923uPwbBZFjjGgGUA6NLw09EwE0CqkOc4q9oUmW1yo/edit?usp=sharing"",""พิจิตร!J487"")"),31)</f>
        <v>31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0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2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IFERROR(__xludf.DUMMYFUNCTION("IMPORTRANGE(""https://docs.google.com/spreadsheets/d/11923uPwbBZFjjGgGUA6NLw09EwE0CqkOc4q9oUmW1yo/edit?usp=sharing"",""พิจิตร!I523"")"),2520250)</f>
        <v>2520250</v>
      </c>
      <c r="J628" s="340">
        <f ca="1">IFERROR(__xludf.DUMMYFUNCTION("IMPORTRANGE(""https://docs.google.com/spreadsheets/d/11923uPwbBZFjjGgGUA6NLw09EwE0CqkOc4q9oUmW1yo/edit?usp=sharing"",""พิจิตร!J523"")"),670000)</f>
        <v>670000</v>
      </c>
      <c r="K628" s="341">
        <f t="shared" ref="K628:K635" ca="1" si="129">IF(I628&gt;0,J628*100/I628,0)</f>
        <v>26.584664219819462</v>
      </c>
      <c r="L628" s="341"/>
      <c r="M628" s="341"/>
      <c r="N628" s="341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IFERROR(__xludf.DUMMYFUNCTION("IMPORTRANGE(""https://docs.google.com/spreadsheets/d/11923uPwbBZFjjGgGUA6NLw09EwE0CqkOc4q9oUmW1yo/edit?usp=sharing"",""พิจิตร!I524"")"),93)</f>
        <v>93</v>
      </c>
      <c r="J629" s="340">
        <f ca="1">IFERROR(__xludf.DUMMYFUNCTION("IMPORTRANGE(""https://docs.google.com/spreadsheets/d/11923uPwbBZFjjGgGUA6NLw09EwE0CqkOc4q9oUmW1yo/edit?usp=sharing"",""พิจิตร!J524"")"),23)</f>
        <v>23</v>
      </c>
      <c r="K629" s="341">
        <f t="shared" ca="1" si="129"/>
        <v>24.731182795698924</v>
      </c>
      <c r="L629" s="341"/>
      <c r="M629" s="341"/>
      <c r="N629" s="341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IFERROR(__xludf.DUMMYFUNCTION("IMPORTRANGE(""https://docs.google.com/spreadsheets/d/11923uPwbBZFjjGgGUA6NLw09EwE0CqkOc4q9oUmW1yo/edit?usp=sharing"",""พิจิตร!I525"")"),510790.7)</f>
        <v>510790.7</v>
      </c>
      <c r="J630" s="340">
        <f ca="1">IFERROR(__xludf.DUMMYFUNCTION("IMPORTRANGE(""https://docs.google.com/spreadsheets/d/11923uPwbBZFjjGgGUA6NLw09EwE0CqkOc4q9oUmW1yo/edit?usp=sharing"",""พิจิตร!J525"")"),54329.33)</f>
        <v>54329.33</v>
      </c>
      <c r="K630" s="341">
        <f t="shared" ca="1" si="129"/>
        <v>10.63631933784229</v>
      </c>
      <c r="L630" s="341"/>
      <c r="M630" s="341"/>
      <c r="N630" s="341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IFERROR(__xludf.DUMMYFUNCTION("IMPORTRANGE(""https://docs.google.com/spreadsheets/d/11923uPwbBZFjjGgGUA6NLw09EwE0CqkOc4q9oUmW1yo/edit?usp=sharing"",""พิจิตร!I526"")"),29)</f>
        <v>29</v>
      </c>
      <c r="J631" s="340">
        <f ca="1">IFERROR(__xludf.DUMMYFUNCTION("IMPORTRANGE(""https://docs.google.com/spreadsheets/d/11923uPwbBZFjjGgGUA6NLw09EwE0CqkOc4q9oUmW1yo/edit?usp=sharing"",""พิจิตร!J526"")"),15)</f>
        <v>15</v>
      </c>
      <c r="K631" s="341">
        <f t="shared" ca="1" si="129"/>
        <v>51.724137931034484</v>
      </c>
      <c r="L631" s="341"/>
      <c r="M631" s="341"/>
      <c r="N631" s="341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0">
        <f ca="1">IFERROR(__xludf.DUMMYFUNCTION("IMPORTRANGE(""https://docs.google.com/spreadsheets/d/11923uPwbBZFjjGgGUA6NLw09EwE0CqkOc4q9oUmW1yo/edit?usp=sharing"",""พิจิตร!J527"")"),2703492.77)</f>
        <v>2703492.77</v>
      </c>
      <c r="K632" s="341">
        <f t="shared" ca="1" si="129"/>
        <v>44.024708585694434</v>
      </c>
      <c r="L632" s="341"/>
      <c r="M632" s="341"/>
      <c r="N632" s="341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IFERROR(__xludf.DUMMYFUNCTION("IMPORTRANGE(""https://docs.google.com/spreadsheets/d/11923uPwbBZFjjGgGUA6NLw09EwE0CqkOc4q9oUmW1yo/edit?usp=sharing"",""พิจิตร!I528"")"),482)</f>
        <v>482</v>
      </c>
      <c r="J633" s="340">
        <f ca="1">IFERROR(__xludf.DUMMYFUNCTION("IMPORTRANGE(""https://docs.google.com/spreadsheets/d/11923uPwbBZFjjGgGUA6NLw09EwE0CqkOc4q9oUmW1yo/edit?usp=sharing"",""พิจิตร!J528"")"),396)</f>
        <v>396</v>
      </c>
      <c r="K633" s="341">
        <f t="shared" ca="1" si="129"/>
        <v>82.157676348547724</v>
      </c>
      <c r="L633" s="341"/>
      <c r="M633" s="341"/>
      <c r="N633" s="341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IFERROR(__xludf.DUMMYFUNCTION("IMPORTRANGE(""https://docs.google.com/spreadsheets/d/11923uPwbBZFjjGgGUA6NLw09EwE0CqkOc4q9oUmW1yo/edit?usp=sharing"",""พิจิตร!I529"")"),2320000)</f>
        <v>2320000</v>
      </c>
      <c r="J634" s="340">
        <f ca="1">IFERROR(__xludf.DUMMYFUNCTION("IMPORTRANGE(""https://docs.google.com/spreadsheets/d/11923uPwbBZFjjGgGUA6NLw09EwE0CqkOc4q9oUmW1yo/edit?usp=sharing"",""พิจิตร!J529"")"),480000)</f>
        <v>480000</v>
      </c>
      <c r="K634" s="341">
        <f t="shared" ca="1" si="129"/>
        <v>20.689655172413794</v>
      </c>
      <c r="L634" s="341"/>
      <c r="M634" s="341"/>
      <c r="N634" s="341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IFERROR(__xludf.DUMMYFUNCTION("IMPORTRANGE(""https://docs.google.com/spreadsheets/d/11923uPwbBZFjjGgGUA6NLw09EwE0CqkOc4q9oUmW1yo/edit?usp=sharing"",""พิจิตร!J530"")"),16)</f>
        <v>16</v>
      </c>
      <c r="K635" s="486">
        <f t="shared" ca="1" si="129"/>
        <v>18.390804597701148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0"/>
      <c r="H636" s="507"/>
      <c r="I636" s="507"/>
      <c r="J636" s="507"/>
      <c r="K636" s="508"/>
      <c r="L636" s="509">
        <f ca="1">SUM(L637,L638)</f>
        <v>21330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91" t="s">
        <v>77</v>
      </c>
      <c r="E637" s="563"/>
      <c r="F637" s="56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21330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21330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92" t="s">
        <v>242</v>
      </c>
      <c r="E645" s="563"/>
      <c r="F645" s="563"/>
      <c r="G645" s="563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93" t="s">
        <v>44</v>
      </c>
      <c r="F646" s="563"/>
      <c r="G646" s="563"/>
      <c r="H646" s="522"/>
      <c r="I646" s="530"/>
      <c r="J646" s="531">
        <f ca="1">IFERROR(__xludf.DUMMYFUNCTION("IMPORTRANGE(""https://docs.google.com/spreadsheets/d/11923uPwbBZFjjGgGUA6NLw09EwE0CqkOc4q9oUmW1yo/edit?usp=sharing"",""พิจิตร!J541"")"),0)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94" t="s">
        <v>243</v>
      </c>
      <c r="F647" s="563"/>
      <c r="G647" s="563"/>
      <c r="H647" s="522"/>
      <c r="I647" s="530"/>
      <c r="J647" s="531">
        <f ca="1">IFERROR(__xludf.DUMMYFUNCTION("IMPORTRANGE(""https://docs.google.com/spreadsheets/d/11923uPwbBZFjjGgGUA6NLw09EwE0CqkOc4q9oUmW1yo/edit?usp=sharing"",""พิจิตร!J542"")"),0)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76" t="s">
        <v>244</v>
      </c>
      <c r="G648" s="563"/>
      <c r="H648" s="515" t="s">
        <v>122</v>
      </c>
      <c r="I648" s="534">
        <f ca="1">IFERROR(__xludf.DUMMYFUNCTION("IMPORTRANGE(""https://docs.google.com/spreadsheets/d/11923uPwbBZFjjGgGUA6NLw09EwE0CqkOc4q9oUmW1yo/edit?usp=sharing"",""พิจิตร!I543"")"),0)</f>
        <v>0</v>
      </c>
      <c r="J648" s="535">
        <f ca="1">IFERROR(__xludf.DUMMYFUNCTION("IMPORTRANGE(""https://docs.google.com/spreadsheets/d/11923uPwbBZFjjGgGUA6NLw09EwE0CqkOc4q9oUmW1yo/edit?usp=sharing"",""พิจิตร!J543"")"),0)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IFERROR(__xludf.DUMMYFUNCTION("IMPORTRANGE(""https://docs.google.com/spreadsheets/d/11923uPwbBZFjjGgGUA6NLw09EwE0CqkOc4q9oUmW1yo/edit?usp=sharing"",""พิจิตร!L543"")"),0)</f>
        <v>0</v>
      </c>
      <c r="M648" s="520"/>
      <c r="N648" s="537">
        <f ca="1">IFERROR(__xludf.DUMMYFUNCTION("IMPORTRANGE(""https://docs.google.com/spreadsheets/d/11923uPwbBZFjjGgGUA6NLw09EwE0CqkOc4q9oUmW1yo/edit?usp=sharing"",""พิจิตร!M543"")"),0)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76" t="s">
        <v>245</v>
      </c>
      <c r="G649" s="563"/>
      <c r="H649" s="515" t="s">
        <v>37</v>
      </c>
      <c r="I649" s="534">
        <f ca="1">IFERROR(__xludf.DUMMYFUNCTION("IMPORTRANGE(""https://docs.google.com/spreadsheets/d/11923uPwbBZFjjGgGUA6NLw09EwE0CqkOc4q9oUmW1yo/edit?usp=sharing"",""พิจิตร!I544"")"),0)</f>
        <v>0</v>
      </c>
      <c r="J649" s="535">
        <f ca="1">IFERROR(__xludf.DUMMYFUNCTION("IMPORTRANGE(""https://docs.google.com/spreadsheets/d/11923uPwbBZFjjGgGUA6NLw09EwE0CqkOc4q9oUmW1yo/edit?usp=sharing"",""พิจิตร!J544"")"),0)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IFERROR(__xludf.DUMMYFUNCTION("IMPORTRANGE(""https://docs.google.com/spreadsheets/d/11923uPwbBZFjjGgGUA6NLw09EwE0CqkOc4q9oUmW1yo/edit?usp=sharing"",""พิจิตร!L544"")"),0)</f>
        <v>0</v>
      </c>
      <c r="M649" s="520"/>
      <c r="N649" s="537">
        <f ca="1">IFERROR(__xludf.DUMMYFUNCTION("IMPORTRANGE(""https://docs.google.com/spreadsheets/d/11923uPwbBZFjjGgGUA6NLw09EwE0CqkOc4q9oUmW1yo/edit?usp=sharing"",""พิจิตร!M544"")"),0)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76" t="s">
        <v>246</v>
      </c>
      <c r="G650" s="563"/>
      <c r="H650" s="515" t="s">
        <v>122</v>
      </c>
      <c r="I650" s="534">
        <f ca="1">IFERROR(__xludf.DUMMYFUNCTION("IMPORTRANGE(""https://docs.google.com/spreadsheets/d/11923uPwbBZFjjGgGUA6NLw09EwE0CqkOc4q9oUmW1yo/edit?usp=sharing"",""พิจิตร!I545"")"),200)</f>
        <v>200</v>
      </c>
      <c r="J650" s="535">
        <f ca="1">IFERROR(__xludf.DUMMYFUNCTION("IMPORTRANGE(""https://docs.google.com/spreadsheets/d/11923uPwbBZFjjGgGUA6NLw09EwE0CqkOc4q9oUmW1yo/edit?usp=sharing"",""พิจิตร!J545"")"),0)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IFERROR(__xludf.DUMMYFUNCTION("IMPORTRANGE(""https://docs.google.com/spreadsheets/d/11923uPwbBZFjjGgGUA6NLw09EwE0CqkOc4q9oUmW1yo/edit?usp=sharing"",""พิจิตร!L545"")"),1000)</f>
        <v>1000</v>
      </c>
      <c r="M650" s="520"/>
      <c r="N650" s="537">
        <f ca="1">IFERROR(__xludf.DUMMYFUNCTION("IMPORTRANGE(""https://docs.google.com/spreadsheets/d/11923uPwbBZFjjGgGUA6NLw09EwE0CqkOc4q9oUmW1yo/edit?usp=sharing"",""พิจิตร!M545"")"),0)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76" t="s">
        <v>247</v>
      </c>
      <c r="G651" s="563"/>
      <c r="H651" s="515" t="s">
        <v>122</v>
      </c>
      <c r="I651" s="534">
        <f ca="1">IFERROR(__xludf.DUMMYFUNCTION("IMPORTRANGE(""https://docs.google.com/spreadsheets/d/11923uPwbBZFjjGgGUA6NLw09EwE0CqkOc4q9oUmW1yo/edit?usp=sharing"",""พิจิตร!I546"")"),90)</f>
        <v>90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IFERROR(__xludf.DUMMYFUNCTION("IMPORTRANGE(""https://docs.google.com/spreadsheets/d/11923uPwbBZFjjGgGUA6NLw09EwE0CqkOc4q9oUmW1yo/edit?usp=sharing"",""พิจิตร!L546"")"),2250)</f>
        <v>2250</v>
      </c>
      <c r="M651" s="520"/>
      <c r="N651" s="537">
        <f ca="1">IFERROR(__xludf.DUMMYFUNCTION("IMPORTRANGE(""https://docs.google.com/spreadsheets/d/11923uPwbBZFjjGgGUA6NLw09EwE0CqkOc4q9oUmW1yo/edit?usp=sharing"",""พิจิตร!M546"")"),0)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IFERROR(__xludf.DUMMYFUNCTION("IMPORTRANGE(""https://docs.google.com/spreadsheets/d/11923uPwbBZFjjGgGUA6NLw09EwE0CqkOc4q9oUmW1yo/edit?usp=sharing"",""พิจิตร!J547"")"),0)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IFERROR(__xludf.DUMMYFUNCTION("IMPORTRANGE(""https://docs.google.com/spreadsheets/d/11923uPwbBZFjjGgGUA6NLw09EwE0CqkOc4q9oUmW1yo/edit?usp=sharing"",""พิจิตร!J548"")"),0)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IFERROR(__xludf.DUMMYFUNCTION("IMPORTRANGE(""https://docs.google.com/spreadsheets/d/11923uPwbBZFjjGgGUA6NLw09EwE0CqkOc4q9oUmW1yo/edit?usp=sharing"",""พิจิตร!J550"")"),0)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IFERROR(__xludf.DUMMYFUNCTION("IMPORTRANGE(""https://docs.google.com/spreadsheets/d/11923uPwbBZFjjGgGUA6NLw09EwE0CqkOc4q9oUmW1yo/edit?usp=sharing"",""พิจิตร!J551"")"),0)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IFERROR(__xludf.DUMMYFUNCTION("IMPORTRANGE(""https://docs.google.com/spreadsheets/d/11923uPwbBZFjjGgGUA6NLw09EwE0CqkOc4q9oUmW1yo/edit?usp=sharing"",""พิจิตร!J552"")"),0)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IFERROR(__xludf.DUMMYFUNCTION("IMPORTRANGE(""https://docs.google.com/spreadsheets/d/11923uPwbBZFjjGgGUA6NLw09EwE0CqkOc4q9oUmW1yo/edit?usp=sharing"",""พิจิตร!J553"")"),0)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IFERROR(__xludf.DUMMYFUNCTION("IMPORTRANGE(""https://docs.google.com/spreadsheets/d/11923uPwbBZFjjGgGUA6NLw09EwE0CqkOc4q9oUmW1yo/edit?usp=sharing"",""พิจิตร!J554"")"),0)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IFERROR(__xludf.DUMMYFUNCTION("IMPORTRANGE(""https://docs.google.com/spreadsheets/d/11923uPwbBZFjjGgGUA6NLw09EwE0CqkOc4q9oUmW1yo/edit?usp=sharing"",""พิจิตร!J555"")"),0)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76" t="s">
        <v>252</v>
      </c>
      <c r="G661" s="563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IFERROR(__xludf.DUMMYFUNCTION("IMPORTRANGE(""https://docs.google.com/spreadsheets/d/11923uPwbBZFjjGgGUA6NLw09EwE0CqkOc4q9oUmW1yo/edit?usp=sharing"",""พิจิตร!J556"")"),0)</f>
        <v>0</v>
      </c>
      <c r="K661" s="536"/>
      <c r="L661" s="521">
        <f ca="1">IFERROR(__xludf.DUMMYFUNCTION("IMPORTRANGE(""https://docs.google.com/spreadsheets/d/11923uPwbBZFjjGgGUA6NLw09EwE0CqkOc4q9oUmW1yo/edit?usp=sharing"",""พิจิตร!L556"")"),16000)</f>
        <v>16000</v>
      </c>
      <c r="M661" s="520"/>
      <c r="N661" s="537">
        <f ca="1">IFERROR(__xludf.DUMMYFUNCTION("IMPORTRANGE(""https://docs.google.com/spreadsheets/d/11923uPwbBZFjjGgGUA6NLw09EwE0CqkOc4q9oUmW1yo/edit?usp=sharing"",""พิจิตร!M556"")"),0)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IFERROR(__xludf.DUMMYFUNCTION("IMPORTRANGE(""https://docs.google.com/spreadsheets/d/11923uPwbBZFjjGgGUA6NLw09EwE0CqkOc4q9oUmW1yo/edit?usp=sharing"",""พิจิตร!J557"")"),0)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IFERROR(__xludf.DUMMYFUNCTION("IMPORTRANGE(""https://docs.google.com/spreadsheets/d/11923uPwbBZFjjGgGUA6NLw09EwE0CqkOc4q9oUmW1yo/edit?usp=sharing"",""พิจิตร!I558"")"),400)</f>
        <v>400</v>
      </c>
      <c r="J663" s="535">
        <f ca="1">IFERROR(__xludf.DUMMYFUNCTION("IMPORTRANGE(""https://docs.google.com/spreadsheets/d/11923uPwbBZFjjGgGUA6NLw09EwE0CqkOc4q9oUmW1yo/edit?usp=sharing"",""พิจิตร!J558"")"),0)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76" t="s">
        <v>253</v>
      </c>
      <c r="G664" s="563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IFERROR(__xludf.DUMMYFUNCTION("IMPORTRANGE(""https://docs.google.com/spreadsheets/d/11923uPwbBZFjjGgGUA6NLw09EwE0CqkOc4q9oUmW1yo/edit?usp=sharing"",""พิจิตร!I560"")"),3)</f>
        <v>3</v>
      </c>
      <c r="J665" s="535">
        <f ca="1">IFERROR(__xludf.DUMMYFUNCTION("IMPORTRANGE(""https://docs.google.com/spreadsheets/d/11923uPwbBZFjjGgGUA6NLw09EwE0CqkOc4q9oUmW1yo/edit?usp=sharing"",""พิจิตร!J560"")"),0)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IFERROR(__xludf.DUMMYFUNCTION("IMPORTRANGE(""https://docs.google.com/spreadsheets/d/11923uPwbBZFjjGgGUA6NLw09EwE0CqkOc4q9oUmW1yo/edit?usp=sharing"",""พิจิตร!L560"")"),360)</f>
        <v>360</v>
      </c>
      <c r="M665" s="520"/>
      <c r="N665" s="537">
        <f ca="1">IFERROR(__xludf.DUMMYFUNCTION("IMPORTRANGE(""https://docs.google.com/spreadsheets/d/11923uPwbBZFjjGgGUA6NLw09EwE0CqkOc4q9oUmW1yo/edit?usp=sharing"",""พิจิตร!M560"")"),0)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IFERROR(__xludf.DUMMYFUNCTION("IMPORTRANGE(""https://docs.google.com/spreadsheets/d/11923uPwbBZFjjGgGUA6NLw09EwE0CqkOc4q9oUmW1yo/edit?usp=sharing"",""พิจิตร!J561"")"),0)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IFERROR(__xludf.DUMMYFUNCTION("IMPORTRANGE(""https://docs.google.com/spreadsheets/d/11923uPwbBZFjjGgGUA6NLw09EwE0CqkOc4q9oUmW1yo/edit?usp=sharing"",""พิจิตร!J562"")"),0)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IFERROR(__xludf.DUMMYFUNCTION("IMPORTRANGE(""https://docs.google.com/spreadsheets/d/11923uPwbBZFjjGgGUA6NLw09EwE0CqkOc4q9oUmW1yo/edit?usp=sharing"",""พิจิตร!I563"")"),1)</f>
        <v>1</v>
      </c>
      <c r="J668" s="535">
        <f ca="1">IFERROR(__xludf.DUMMYFUNCTION("IMPORTRANGE(""https://docs.google.com/spreadsheets/d/11923uPwbBZFjjGgGUA6NLw09EwE0CqkOc4q9oUmW1yo/edit?usp=sharing"",""พิจิตร!J563"")"),0)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IFERROR(__xludf.DUMMYFUNCTION("IMPORTRANGE(""https://docs.google.com/spreadsheets/d/11923uPwbBZFjjGgGUA6NLw09EwE0CqkOc4q9oUmW1yo/edit?usp=sharing"",""พิจิตร!L563"")"),1720)</f>
        <v>1720</v>
      </c>
      <c r="M668" s="520"/>
      <c r="N668" s="537">
        <f ca="1">IFERROR(__xludf.DUMMYFUNCTION("IMPORTRANGE(""https://docs.google.com/spreadsheets/d/11923uPwbBZFjjGgGUA6NLw09EwE0CqkOc4q9oUmW1yo/edit?usp=sharing"",""พิจิตร!M563"")"),0)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IFERROR(__xludf.DUMMYFUNCTION("IMPORTRANGE(""https://docs.google.com/spreadsheets/d/11923uPwbBZFjjGgGUA6NLw09EwE0CqkOc4q9oUmW1yo/edit?usp=sharing"",""พิจิตร!J564"")"),0)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IFERROR(__xludf.DUMMYFUNCTION("IMPORTRANGE(""https://docs.google.com/spreadsheets/d/11923uPwbBZFjjGgGUA6NLw09EwE0CqkOc4q9oUmW1yo/edit?usp=sharing"",""พิจิตร!J565"")"),0)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76" t="s">
        <v>256</v>
      </c>
      <c r="G671" s="563"/>
      <c r="H671" s="515" t="s">
        <v>122</v>
      </c>
      <c r="I671" s="534">
        <f ca="1">IFERROR(__xludf.DUMMYFUNCTION("IMPORTRANGE(""https://docs.google.com/spreadsheets/d/11923uPwbBZFjjGgGUA6NLw09EwE0CqkOc4q9oUmW1yo/edit?usp=sharing"",""พิจิตร!I566"")"),0)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IFERROR(__xludf.DUMMYFUNCTION("IMPORTRANGE(""https://docs.google.com/spreadsheets/d/11923uPwbBZFjjGgGUA6NLw09EwE0CqkOc4q9oUmW1yo/edit?usp=sharing"",""พิจิตร!L566"")"),0)</f>
        <v>0</v>
      </c>
      <c r="M671" s="520"/>
      <c r="N671" s="537">
        <f ca="1">IFERROR(__xludf.DUMMYFUNCTION("IMPORTRANGE(""https://docs.google.com/spreadsheets/d/11923uPwbBZFjjGgGUA6NLw09EwE0CqkOc4q9oUmW1yo/edit?usp=sharing"",""พิจิตร!M566"")"),0)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IFERROR(__xludf.DUMMYFUNCTION("IMPORTRANGE(""https://docs.google.com/spreadsheets/d/11923uPwbBZFjjGgGUA6NLw09EwE0CqkOc4q9oUmW1yo/edit?usp=sharing"",""พิจิตร!J567"")"),0)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IFERROR(__xludf.DUMMYFUNCTION("IMPORTRANGE(""https://docs.google.com/spreadsheets/d/11923uPwbBZFjjGgGUA6NLw09EwE0CqkOc4q9oUmW1yo/edit?usp=sharing"",""พิจิตร!J568"")"),0)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IFERROR(__xludf.DUMMYFUNCTION("IMPORTRANGE(""https://docs.google.com/spreadsheets/d/11923uPwbBZFjjGgGUA6NLw09EwE0CqkOc4q9oUmW1yo/edit?usp=sharing"",""พิจิตร!J569"")"),0)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IFERROR(__xludf.DUMMYFUNCTION("IMPORTRANGE(""https://docs.google.com/spreadsheets/d/11923uPwbBZFjjGgGUA6NLw09EwE0CqkOc4q9oUmW1yo/edit?usp=sharing"",""พิจิตร!J570"")"),0)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IFERROR(__xludf.DUMMYFUNCTION("IMPORTRANGE(""https://docs.google.com/spreadsheets/d/11923uPwbBZFjjGgGUA6NLw09EwE0CqkOc4q9oUmW1yo/edit?usp=sharing"",""พิจิตร!J571"")"),0)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IFERROR(__xludf.DUMMYFUNCTION("IMPORTRANGE(""https://docs.google.com/spreadsheets/d/11923uPwbBZFjjGgGUA6NLw09EwE0CqkOc4q9oUmW1yo/edit?usp=sharing"",""พิจิตร!J572"")"),0)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2022-05-18T09:03:23Z</cp:lastPrinted>
  <dcterms:modified xsi:type="dcterms:W3CDTF">2022-05-18T09:04:06Z</dcterms:modified>
</cp:coreProperties>
</file>